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bruna\AppData\Local\Temp\pfx2\"/>
    </mc:Choice>
  </mc:AlternateContent>
  <xr:revisionPtr revIDLastSave="0" documentId="13_ncr:1_{93B82FC3-73FF-4D4B-8512-7D901FC7D6B6}" xr6:coauthVersionLast="47" xr6:coauthVersionMax="47" xr10:uidLastSave="{00000000-0000-0000-0000-000000000000}"/>
  <bookViews>
    <workbookView xWindow="1905" yWindow="1905" windowWidth="21600" windowHeight="12645" tabRatio="0" xr2:uid="{00000000-000D-0000-FFFF-FFFF00000000}"/>
  </bookViews>
  <sheets>
    <sheet name="Início" sheetId="1" r:id="rId1"/>
    <sheet name="Simulador" sheetId="2" r:id="rId2"/>
    <sheet name="Equipe" sheetId="3" r:id="rId3"/>
    <sheet name="Listas" sheetId="4" state="veryHidden" r:id="rId4"/>
  </sheets>
  <definedNames>
    <definedName name="S_DESCVT">Simulador!$E$19</definedName>
    <definedName name="S_FGTS">Simulador!$E$24</definedName>
    <definedName name="S_HORAS">Simulador!$E$18</definedName>
    <definedName name="S_INSS">Simulador!$E$23</definedName>
    <definedName name="S_MULTA">Simulador!$E$20</definedName>
    <definedName name="S_RAT">Simulador!$E$26</definedName>
    <definedName name="S_TERC">Simulador!$E$25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41" i="3" l="1"/>
  <c r="I41" i="3"/>
  <c r="H41" i="3"/>
  <c r="G41" i="3"/>
  <c r="F41" i="3"/>
  <c r="M40" i="3"/>
  <c r="L40" i="3"/>
  <c r="K40" i="3"/>
  <c r="M39" i="3"/>
  <c r="L39" i="3"/>
  <c r="K39" i="3"/>
  <c r="M38" i="3"/>
  <c r="L38" i="3"/>
  <c r="K38" i="3"/>
  <c r="M37" i="3"/>
  <c r="L37" i="3"/>
  <c r="K37" i="3"/>
  <c r="M36" i="3"/>
  <c r="L36" i="3"/>
  <c r="K36" i="3"/>
  <c r="M35" i="3"/>
  <c r="L35" i="3"/>
  <c r="K35" i="3"/>
  <c r="M34" i="3"/>
  <c r="L34" i="3"/>
  <c r="K34" i="3"/>
  <c r="M33" i="3"/>
  <c r="L33" i="3"/>
  <c r="K33" i="3"/>
  <c r="M32" i="3"/>
  <c r="L32" i="3"/>
  <c r="K32" i="3"/>
  <c r="M31" i="3"/>
  <c r="L31" i="3"/>
  <c r="K31" i="3"/>
  <c r="M30" i="3"/>
  <c r="L30" i="3"/>
  <c r="K30" i="3"/>
  <c r="M29" i="3"/>
  <c r="L29" i="3"/>
  <c r="K29" i="3"/>
  <c r="M28" i="3"/>
  <c r="L28" i="3"/>
  <c r="K28" i="3"/>
  <c r="M27" i="3"/>
  <c r="L27" i="3"/>
  <c r="K27" i="3"/>
  <c r="M26" i="3"/>
  <c r="L26" i="3"/>
  <c r="K26" i="3"/>
  <c r="M25" i="3"/>
  <c r="L25" i="3"/>
  <c r="K25" i="3"/>
  <c r="M24" i="3"/>
  <c r="L24" i="3"/>
  <c r="K24" i="3"/>
  <c r="M23" i="3"/>
  <c r="L23" i="3"/>
  <c r="K23" i="3"/>
  <c r="M22" i="3"/>
  <c r="L22" i="3"/>
  <c r="K22" i="3"/>
  <c r="M21" i="3"/>
  <c r="L21" i="3"/>
  <c r="K21" i="3"/>
  <c r="M20" i="3"/>
  <c r="L20" i="3"/>
  <c r="K20" i="3"/>
  <c r="M19" i="3"/>
  <c r="L19" i="3"/>
  <c r="K19" i="3"/>
  <c r="M18" i="3"/>
  <c r="L18" i="3"/>
  <c r="K18" i="3"/>
  <c r="M17" i="3"/>
  <c r="L17" i="3"/>
  <c r="K17" i="3"/>
  <c r="M16" i="3"/>
  <c r="L16" i="3"/>
  <c r="K16" i="3"/>
  <c r="M15" i="3"/>
  <c r="L15" i="3"/>
  <c r="K15" i="3"/>
  <c r="M14" i="3"/>
  <c r="L14" i="3"/>
  <c r="K14" i="3"/>
  <c r="M13" i="3"/>
  <c r="L13" i="3"/>
  <c r="K13" i="3"/>
  <c r="M12" i="3"/>
  <c r="L12" i="3"/>
  <c r="K12" i="3"/>
  <c r="I7" i="3"/>
  <c r="F7" i="3"/>
  <c r="F6" i="3"/>
  <c r="I48" i="2"/>
  <c r="E48" i="2"/>
  <c r="I47" i="2"/>
  <c r="E47" i="2"/>
  <c r="E46" i="2"/>
  <c r="I46" i="2" s="1"/>
  <c r="E45" i="2"/>
  <c r="E38" i="2"/>
  <c r="E37" i="2"/>
  <c r="E33" i="2"/>
  <c r="H7" i="2"/>
  <c r="J10" i="2"/>
  <c r="E26" i="2"/>
  <c r="E32" i="2" s="1"/>
  <c r="I32" i="2" s="1"/>
  <c r="E25" i="2"/>
  <c r="E34" i="2" s="1"/>
  <c r="I34" i="2" s="1"/>
  <c r="E23" i="2"/>
  <c r="C3" i="2"/>
  <c r="O39" i="3" l="1"/>
  <c r="N39" i="3"/>
  <c r="O34" i="3"/>
  <c r="N34" i="3"/>
  <c r="O40" i="3"/>
  <c r="N40" i="3"/>
  <c r="O38" i="3"/>
  <c r="N38" i="3"/>
  <c r="O37" i="3"/>
  <c r="N37" i="3"/>
  <c r="O36" i="3"/>
  <c r="N36" i="3"/>
  <c r="O35" i="3"/>
  <c r="N35" i="3"/>
  <c r="N33" i="3"/>
  <c r="O33" i="3"/>
  <c r="N32" i="3"/>
  <c r="O32" i="3"/>
  <c r="N31" i="3"/>
  <c r="O31" i="3"/>
  <c r="N30" i="3"/>
  <c r="O30" i="3"/>
  <c r="N29" i="3"/>
  <c r="O29" i="3"/>
  <c r="N28" i="3"/>
  <c r="O28" i="3"/>
  <c r="N27" i="3"/>
  <c r="O27" i="3"/>
  <c r="O26" i="3"/>
  <c r="N26" i="3"/>
  <c r="N25" i="3"/>
  <c r="O25" i="3"/>
  <c r="O24" i="3"/>
  <c r="N24" i="3"/>
  <c r="O23" i="3"/>
  <c r="N23" i="3"/>
  <c r="N22" i="3"/>
  <c r="O22" i="3"/>
  <c r="N21" i="3"/>
  <c r="O21" i="3"/>
  <c r="O20" i="3"/>
  <c r="N20" i="3"/>
  <c r="N19" i="3"/>
  <c r="O19" i="3"/>
  <c r="O18" i="3"/>
  <c r="N18" i="3"/>
  <c r="N17" i="3"/>
  <c r="O17" i="3"/>
  <c r="O16" i="3"/>
  <c r="N16" i="3"/>
  <c r="N15" i="3"/>
  <c r="O15" i="3"/>
  <c r="N14" i="3"/>
  <c r="O14" i="3"/>
  <c r="O13" i="3"/>
  <c r="N13" i="3"/>
  <c r="O12" i="3"/>
  <c r="N12" i="3"/>
  <c r="I45" i="2"/>
  <c r="E49" i="2"/>
  <c r="I38" i="2"/>
  <c r="E39" i="2"/>
  <c r="I39" i="2" s="1"/>
  <c r="E40" i="2"/>
  <c r="I40" i="2" s="1"/>
  <c r="I37" i="2"/>
  <c r="E41" i="2"/>
  <c r="I33" i="2"/>
  <c r="E42" i="2"/>
  <c r="I42" i="2" s="1"/>
  <c r="L11" i="3"/>
  <c r="E31" i="2"/>
  <c r="K11" i="3"/>
  <c r="K41" i="3"/>
  <c r="L6" i="3"/>
  <c r="L41" i="3" l="1"/>
  <c r="M11" i="3"/>
  <c r="J13" i="2"/>
  <c r="I49" i="2"/>
  <c r="E35" i="2"/>
  <c r="I31" i="2"/>
  <c r="I41" i="2"/>
  <c r="E43" i="2"/>
  <c r="O11" i="3" l="1"/>
  <c r="N11" i="3"/>
  <c r="N41" i="3" s="1"/>
  <c r="C7" i="3" s="1"/>
  <c r="M41" i="3"/>
  <c r="J11" i="2"/>
  <c r="I35" i="2"/>
  <c r="J12" i="2"/>
  <c r="I43" i="2"/>
  <c r="L7" i="3"/>
  <c r="C6" i="3"/>
  <c r="I6" i="3"/>
  <c r="J14" i="2" l="1"/>
  <c r="K11" i="2" s="1"/>
  <c r="K12" i="2" l="1"/>
  <c r="K10" i="2"/>
  <c r="K13" i="2"/>
  <c r="C6" i="2"/>
  <c r="J6" i="2"/>
  <c r="J7" i="2" s="1"/>
  <c r="I16" i="2"/>
  <c r="J15" i="2"/>
  <c r="C7" i="2" s="1"/>
  <c r="H6" i="2"/>
</calcChain>
</file>

<file path=xl/sharedStrings.xml><?xml version="1.0" encoding="utf-8"?>
<sst xmlns="http://schemas.openxmlformats.org/spreadsheetml/2006/main" count="117" uniqueCount="95">
  <si>
    <t>COMO USAR</t>
  </si>
  <si>
    <t>2%</t>
  </si>
  <si>
    <t>Encargos</t>
  </si>
  <si>
    <t>Provisões</t>
  </si>
  <si>
    <t>Benefícios</t>
  </si>
  <si>
    <t>Simples Nacional</t>
  </si>
  <si>
    <t>Sim</t>
  </si>
  <si>
    <t>Nome</t>
  </si>
  <si>
    <t>Cargo</t>
  </si>
  <si>
    <t>VA / VR</t>
  </si>
  <si>
    <t>v3.0  •  2026</t>
  </si>
  <si>
    <t>INSS + RAT + Terceiros sobre 13º, férias e 1/3</t>
  </si>
  <si>
    <t>Ana (exemplo)</t>
  </si>
  <si>
    <t>Simulador de Custo de Funcionário</t>
  </si>
  <si>
    <t>DADOS DO FUNCIONÁRIO</t>
  </si>
  <si>
    <t>Salário bruto</t>
  </si>
  <si>
    <t>Regime tributário</t>
  </si>
  <si>
    <t>RAT (grau de risco)</t>
  </si>
  <si>
    <t>FAP (0,50 a 2,00)</t>
  </si>
  <si>
    <t>Vale-transporte (passagens/mês)</t>
  </si>
  <si>
    <t>Vale-alimentação / refeição</t>
  </si>
  <si>
    <t>Plano de saúde (parte da empresa)</t>
  </si>
  <si>
    <t>Outros benefícios</t>
  </si>
  <si>
    <t>Jornada mensal</t>
  </si>
  <si>
    <t>Descontar 6% do salário no VT?</t>
  </si>
  <si>
    <t>Provisionar multa de 40% do FGTS?</t>
  </si>
  <si>
    <t>PARÂMETROS AUTOMÁTICOS</t>
  </si>
  <si>
    <t>INSS patronal</t>
  </si>
  <si>
    <t>FGTS</t>
  </si>
  <si>
    <t>Terceiros (Sistema S, INCRA...)</t>
  </si>
  <si>
    <t>RAT ajustado (RAT × FAP)</t>
  </si>
  <si>
    <t>PARA ONDE VAI O DINHEIRO</t>
  </si>
  <si>
    <t>Custo total por mês</t>
  </si>
  <si>
    <t>Custo anual</t>
  </si>
  <si>
    <t xml:space="preserve">  CUSTO TOTAL POR MÊS</t>
  </si>
  <si>
    <t xml:space="preserve">  CUSTO POR HORA</t>
  </si>
  <si>
    <t xml:space="preserve">  MULTIPLICADOR</t>
  </si>
  <si>
    <t>DETALHAMENTO DO CÁLCULO</t>
  </si>
  <si>
    <t>% do salário</t>
  </si>
  <si>
    <t>Observação</t>
  </si>
  <si>
    <t>20% (zero no Simples, exceto Anexo IV)</t>
  </si>
  <si>
    <t>RAT ajustado</t>
  </si>
  <si>
    <t>RAT × FAP (zero no Simples, exceto Anexo IV)</t>
  </si>
  <si>
    <t>8% do salário bruto</t>
  </si>
  <si>
    <t>Terceiros</t>
  </si>
  <si>
    <t>~5,8% no Lucro Presumido e Real</t>
  </si>
  <si>
    <t>Total de encargos</t>
  </si>
  <si>
    <t>13º salário</t>
  </si>
  <si>
    <t>1/12 do salário por mês</t>
  </si>
  <si>
    <t>Férias</t>
  </si>
  <si>
    <t>1/3 de férias</t>
  </si>
  <si>
    <t>Adicional constitucional</t>
  </si>
  <si>
    <t>FGTS sobre provisões</t>
  </si>
  <si>
    <t>8% sobre 13º, férias e 1/3</t>
  </si>
  <si>
    <t>Encargos sobre provisões</t>
  </si>
  <si>
    <t>Multa de 40% do FGTS</t>
  </si>
  <si>
    <t>Reserva para demissão sem justa causa</t>
  </si>
  <si>
    <t>Total de provisões</t>
  </si>
  <si>
    <t>Vale-transporte</t>
  </si>
  <si>
    <t>Já descontados os 6% do funcionário (se ativado)</t>
  </si>
  <si>
    <t>Plano de saúde</t>
  </si>
  <si>
    <t>Total de benefícios</t>
  </si>
  <si>
    <t>Campos em amarelo são editáveis. Os parâmetros automáticos podem ser ajustados se a sua empresa tiver alíquotas diferentes.</t>
  </si>
  <si>
    <t>Equipe</t>
  </si>
  <si>
    <t>Calcule o custo de até 30 funcionários de uma vez (regime, RAT, FAP e opções vêm da aba Simulador)</t>
  </si>
  <si>
    <t xml:space="preserve">  CUSTO MENSAL DA EQUIPE</t>
  </si>
  <si>
    <t xml:space="preserve">  FUNCIONÁRIOS</t>
  </si>
  <si>
    <t xml:space="preserve">  CUSTO MÉDIO POR PESSOA</t>
  </si>
  <si>
    <t xml:space="preserve">  FOLHA (SÓ SALÁRIOS)</t>
  </si>
  <si>
    <t>Vale-transporte (passagens)</t>
  </si>
  <si>
    <t>Custo mensal</t>
  </si>
  <si>
    <t>Custo por hora</t>
  </si>
  <si>
    <t>Preencha as colunas em amarelo. O restante é calculado sozinho.</t>
  </si>
  <si>
    <t>Total da equipe</t>
  </si>
  <si>
    <t>Assistente</t>
  </si>
  <si>
    <t>Dica: o custo por hora ajuda a precificar serviços. Cobre acima desse valor por hora para não ter prejuízo.</t>
  </si>
  <si>
    <t>Descubra quanto cada colaborador custa de verdade para a sua empresa</t>
  </si>
  <si>
    <t>💼  Encargos</t>
  </si>
  <si>
    <t>INSS patronal, RAT × FAP, FGTS e Terceiros, conforme o regime tributário.</t>
  </si>
  <si>
    <t>📋  Provisões</t>
  </si>
  <si>
    <t>13º, férias + 1/3, FGTS e encargos sobre provisões e multa de 40% do FGTS.</t>
  </si>
  <si>
    <t>🎁  Benefícios</t>
  </si>
  <si>
    <t>Vale-transporte (com desconto de 6%), VA/VR, plano de saúde e outros.</t>
  </si>
  <si>
    <t xml:space="preserve">  1   Abra a aba Simulador para calcular um funcionário, ou a aba Equipe para vários de uma vez.</t>
  </si>
  <si>
    <t xml:space="preserve">  2   Preencha os campos em amarelo: salário, regime tributário, RAT, FAP e benefícios.</t>
  </si>
  <si>
    <t xml:space="preserve">  3   Escolha se quer descontar os 6% do VT e se quer provisionar a multa de 40% do FGTS.</t>
  </si>
  <si>
    <t xml:space="preserve">  4   Veja no topo o custo total por mês, o custo por hora e o multiplicador do salário.</t>
  </si>
  <si>
    <t xml:space="preserve">  5   Confira o detalhamento para entender cada encargo e provisão.</t>
  </si>
  <si>
    <t>✔ Campos em amarelo são editáveis   •   Proteção ativa (sem senha)   •   Legislação CLT 2026   •   planilhaplus.com</t>
  </si>
  <si>
    <t>Simples Nacional - Anexo IV</t>
  </si>
  <si>
    <t>Lucro Presumido</t>
  </si>
  <si>
    <t>Lucro Real</t>
  </si>
  <si>
    <t>1%</t>
  </si>
  <si>
    <t>3%</t>
  </si>
  <si>
    <t>Não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</si>
</sst>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&quot;R$ &quot;#,##0.00"/>
    <numFmt numFmtId="165" formatCode="0.0%"/>
    <numFmt numFmtId="166" formatCode="0.00&quot;x&quot;"/>
    <numFmt numFmtId="167" formatCode="0&quot; h&quot;"/>
    <numFmt numFmtId="168" formatCode="&quot;R$ &quot;#,##0.00&quot; por ano&quot;"/>
    <numFmt numFmtId="169" formatCode="&quot;jornada de &quot;0&quot; horas&quot;"/>
    <numFmt numFmtId="170" formatCode="&quot;R$ &quot;0.00&quot; para cada R$ 1 de salário&quot;"/>
    <numFmt numFmtId="171" formatCode="&quot;custo total = &quot;0.00&quot;x a folha&quot;"/>
  </numFmts>
  <fonts count="23" x14ac:knownFonts="1">
    <font>
      <sz val="11"/>
      <color theme="1"/>
      <name val="Calibri"/>
      <family val="2"/>
      <charset val="1"/>
    </font>
    <font>
      <sz val="10"/>
      <color rgb="FF4B5563"/>
      <name val="Segoe UI"/>
      <family val="2"/>
    </font>
    <font>
      <sz val="10"/>
      <color rgb="FF37322D"/>
      <name val="Segoe UI"/>
      <family val="2"/>
    </font>
    <font>
      <b/>
      <sz val="20"/>
      <color rgb="FF171512"/>
      <name val="Segoe UI Semibold"/>
      <family val="2"/>
    </font>
    <font>
      <sz val="10"/>
      <color rgb="FF8F97A5"/>
      <name val="Segoe UI"/>
      <family val="2"/>
    </font>
    <font>
      <b/>
      <sz val="11"/>
      <color rgb="FF171512"/>
      <name val="Segoe UI Semibold"/>
      <family val="2"/>
    </font>
    <font>
      <sz val="9"/>
      <color rgb="FF37322D"/>
      <name val="Segoe UI"/>
      <family val="2"/>
    </font>
    <font>
      <b/>
      <sz val="10"/>
      <color rgb="FF8F6B33"/>
      <name val="Segoe UI Semibold"/>
      <family val="2"/>
    </font>
    <font>
      <sz val="8"/>
      <color rgb="FF8F97A5"/>
      <name val="Segoe UI"/>
      <family val="2"/>
    </font>
    <font>
      <sz val="8"/>
      <color rgb="FFAEB5C0"/>
      <name val="Segoe UI"/>
      <family val="2"/>
    </font>
    <font>
      <b/>
      <sz val="8"/>
      <color rgb="FF8F97A5"/>
      <name val="Segoe UI"/>
      <family val="2"/>
    </font>
    <font>
      <b/>
      <sz val="22"/>
      <color rgb="FFFFFFFF"/>
      <name val="Segoe UI Semibold"/>
      <family val="2"/>
    </font>
    <font>
      <b/>
      <sz val="18"/>
      <color rgb="FF171512"/>
      <name val="Segoe UI Semibold"/>
      <family val="2"/>
    </font>
    <font>
      <b/>
      <sz val="10"/>
      <color rgb="FF171512"/>
      <name val="Segoe UI"/>
      <family val="2"/>
    </font>
    <font>
      <sz val="10"/>
      <color rgb="FF171512"/>
      <name val="Segoe UI"/>
      <family val="2"/>
    </font>
    <font>
      <b/>
      <sz val="11"/>
      <color rgb="FF8F6B33"/>
      <name val="Segoe UI"/>
      <family val="2"/>
    </font>
    <font>
      <i/>
      <sz val="9"/>
      <color rgb="FF8F97A5"/>
      <name val="Segoe UI"/>
      <family val="2"/>
    </font>
    <font>
      <b/>
      <sz val="8"/>
      <color rgb="FF8F97A5"/>
      <name val="Segoe UI Semibold"/>
      <family val="2"/>
    </font>
    <font>
      <b/>
      <sz val="10"/>
      <color rgb="FF171512"/>
      <name val="Segoe UI Semibold"/>
      <family val="2"/>
    </font>
    <font>
      <sz val="9"/>
      <color rgb="FF8F97A5"/>
      <name val="Segoe UI"/>
      <family val="2"/>
    </font>
    <font>
      <b/>
      <sz val="10"/>
      <color rgb="FF8F6B33"/>
      <name val="Segoe UI"/>
      <family val="2"/>
    </font>
    <font>
      <b/>
      <sz val="8"/>
      <color rgb="FFC6A15A"/>
      <name val="Segoe UI"/>
      <family val="2"/>
    </font>
    <font>
      <b/>
      <sz val="9"/>
      <color rgb="FF8F6B33"/>
      <name val="Segoe U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17191D"/>
        <bgColor indexed="64"/>
      </patternFill>
    </fill>
    <fill>
      <patternFill patternType="solid">
        <fgColor rgb="FFF4F6F9"/>
        <bgColor indexed="64"/>
      </patternFill>
    </fill>
    <fill>
      <patternFill patternType="solid">
        <fgColor rgb="FFFBF6EA"/>
        <bgColor indexed="64"/>
      </patternFill>
    </fill>
    <fill>
      <patternFill patternType="solid">
        <fgColor rgb="FFEDF1F6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rgb="FFF0F1F5"/>
      </top>
      <bottom style="thin">
        <color rgb="FFF0F1F5"/>
      </bottom>
      <diagonal/>
    </border>
    <border>
      <left/>
      <right/>
      <top style="thin">
        <color rgb="FFF0F1F5"/>
      </top>
      <bottom/>
      <diagonal/>
    </border>
    <border>
      <left/>
      <right/>
      <top/>
      <bottom style="thin">
        <color rgb="FFDFE4EB"/>
      </bottom>
      <diagonal/>
    </border>
    <border>
      <left/>
      <right style="thin">
        <color rgb="FFDFE4EB"/>
      </right>
      <top/>
      <bottom/>
      <diagonal/>
    </border>
    <border>
      <left/>
      <right style="thin">
        <color rgb="FFDFE4EB"/>
      </right>
      <top style="thin">
        <color rgb="FFDFE4EB"/>
      </top>
      <bottom/>
      <diagonal/>
    </border>
    <border>
      <left/>
      <right/>
      <top style="thin">
        <color rgb="FFDFE4EB"/>
      </top>
      <bottom/>
      <diagonal/>
    </border>
    <border>
      <left style="thin">
        <color rgb="FFDFE4EB"/>
      </left>
      <right style="thin">
        <color rgb="FFDFE4EB"/>
      </right>
      <top/>
      <bottom/>
      <diagonal/>
    </border>
    <border>
      <left style="thin">
        <color rgb="FFDFE4EB"/>
      </left>
      <right/>
      <top/>
      <bottom style="thin">
        <color rgb="FFDFE4EB"/>
      </bottom>
      <diagonal/>
    </border>
    <border>
      <left/>
      <right style="thin">
        <color rgb="FFDFE4EB"/>
      </right>
      <top/>
      <bottom style="thin">
        <color rgb="FFDFE4EB"/>
      </bottom>
      <diagonal/>
    </border>
    <border>
      <left style="thin">
        <color rgb="FFDFE4EB"/>
      </left>
      <right/>
      <top/>
      <bottom/>
      <diagonal/>
    </border>
    <border>
      <left/>
      <right/>
      <top style="thin">
        <color rgb="FFDFE4EB"/>
      </top>
      <bottom style="thin">
        <color rgb="FFDFE4EB"/>
      </bottom>
      <diagonal/>
    </border>
    <border>
      <left style="thin">
        <color rgb="FFD9C290"/>
      </left>
      <right style="thin">
        <color rgb="FFD9C290"/>
      </right>
      <top style="thin">
        <color rgb="FFD9C290"/>
      </top>
      <bottom style="thin">
        <color rgb="FFD9C290"/>
      </bottom>
      <diagonal/>
    </border>
    <border>
      <left style="thin">
        <color rgb="FFD9C290"/>
      </left>
      <right/>
      <top style="thin">
        <color rgb="FFD9C290"/>
      </top>
      <bottom style="thin">
        <color rgb="FFD9C290"/>
      </bottom>
      <diagonal/>
    </border>
    <border>
      <left style="thin">
        <color rgb="FFD9C290"/>
      </left>
      <right/>
      <top/>
      <bottom/>
      <diagonal/>
    </border>
    <border>
      <left style="thin">
        <color rgb="FFD9C290"/>
      </left>
      <right/>
      <top style="thin">
        <color rgb="FFD9C290"/>
      </top>
      <bottom/>
      <diagonal/>
    </border>
    <border>
      <left style="thin">
        <color rgb="FFD9C290"/>
      </left>
      <right style="thin">
        <color rgb="FFD9C290"/>
      </right>
      <top style="thin">
        <color rgb="FFD9C290"/>
      </top>
      <bottom/>
      <diagonal/>
    </border>
    <border>
      <left/>
      <right/>
      <top/>
      <bottom style="medium">
        <color rgb="FFC6A15A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/>
    <xf numFmtId="0" fontId="2" fillId="3" borderId="0" xfId="0" applyFont="1" applyFill="1"/>
    <xf numFmtId="0" fontId="2" fillId="4" borderId="0" xfId="0" applyFont="1" applyFill="1"/>
    <xf numFmtId="0" fontId="3" fillId="4" borderId="0" xfId="0" applyFont="1" applyFill="1" applyAlignment="1">
      <alignment vertical="center"/>
    </xf>
    <xf numFmtId="0" fontId="2" fillId="4" borderId="3" xfId="0" applyFont="1" applyFill="1" applyBorder="1"/>
    <xf numFmtId="0" fontId="2" fillId="4" borderId="4" xfId="0" applyFont="1" applyFill="1" applyBorder="1"/>
    <xf numFmtId="0" fontId="2" fillId="2" borderId="0" xfId="0" applyFont="1" applyFill="1"/>
    <xf numFmtId="0" fontId="2" fillId="2" borderId="5" xfId="0" applyFont="1" applyFill="1" applyBorder="1"/>
    <xf numFmtId="0" fontId="2" fillId="2" borderId="6" xfId="0" applyFont="1" applyFill="1" applyBorder="1"/>
    <xf numFmtId="0" fontId="2" fillId="4" borderId="7" xfId="0" applyFont="1" applyFill="1" applyBorder="1"/>
    <xf numFmtId="0" fontId="5" fillId="2" borderId="0" xfId="0" applyFont="1" applyFill="1" applyAlignment="1">
      <alignment vertical="center"/>
    </xf>
    <xf numFmtId="0" fontId="2" fillId="2" borderId="4" xfId="0" applyFont="1" applyFill="1" applyBorder="1"/>
    <xf numFmtId="0" fontId="6" fillId="2" borderId="0" xfId="0" applyFont="1" applyFill="1" applyAlignment="1">
      <alignment vertical="top" wrapText="1"/>
    </xf>
    <xf numFmtId="0" fontId="2" fillId="2" borderId="8" xfId="0" applyFont="1" applyFill="1" applyBorder="1"/>
    <xf numFmtId="0" fontId="2" fillId="2" borderId="3" xfId="0" applyFont="1" applyFill="1" applyBorder="1"/>
    <xf numFmtId="0" fontId="2" fillId="2" borderId="9" xfId="0" applyFont="1" applyFill="1" applyBorder="1"/>
    <xf numFmtId="0" fontId="2" fillId="4" borderId="10" xfId="0" applyFont="1" applyFill="1" applyBorder="1"/>
    <xf numFmtId="0" fontId="2" fillId="2" borderId="10" xfId="0" applyFont="1" applyFill="1" applyBorder="1"/>
    <xf numFmtId="0" fontId="2" fillId="4" borderId="11" xfId="0" applyFont="1" applyFill="1" applyBorder="1"/>
    <xf numFmtId="0" fontId="2" fillId="4" borderId="6" xfId="0" applyFont="1" applyFill="1" applyBorder="1"/>
    <xf numFmtId="0" fontId="2" fillId="2" borderId="2" xfId="0" applyFont="1" applyFill="1" applyBorder="1"/>
    <xf numFmtId="0" fontId="2" fillId="2" borderId="1" xfId="0" applyFont="1" applyFill="1" applyBorder="1"/>
    <xf numFmtId="0" fontId="9" fillId="3" borderId="0" xfId="0" applyFont="1" applyFill="1" applyAlignment="1">
      <alignment horizontal="center"/>
    </xf>
    <xf numFmtId="0" fontId="2" fillId="2" borderId="14" xfId="0" applyFont="1" applyFill="1" applyBorder="1"/>
    <xf numFmtId="164" fontId="14" fillId="2" borderId="0" xfId="0" applyNumberFormat="1" applyFont="1" applyFill="1" applyAlignment="1">
      <alignment horizontal="right"/>
    </xf>
    <xf numFmtId="9" fontId="4" fillId="2" borderId="0" xfId="0" applyNumberFormat="1" applyFont="1" applyFill="1" applyAlignment="1">
      <alignment horizontal="right"/>
    </xf>
    <xf numFmtId="164" fontId="13" fillId="5" borderId="15" xfId="0" applyNumberFormat="1" applyFont="1" applyFill="1" applyBorder="1" applyAlignment="1" applyProtection="1">
      <alignment horizontal="right"/>
      <protection locked="0"/>
    </xf>
    <xf numFmtId="49" fontId="13" fillId="5" borderId="13" xfId="0" applyNumberFormat="1" applyFont="1" applyFill="1" applyBorder="1" applyAlignment="1" applyProtection="1">
      <alignment horizontal="right"/>
      <protection locked="0"/>
    </xf>
    <xf numFmtId="164" fontId="14" fillId="2" borderId="2" xfId="0" applyNumberFormat="1" applyFont="1" applyFill="1" applyBorder="1" applyAlignment="1">
      <alignment horizontal="right"/>
    </xf>
    <xf numFmtId="9" fontId="4" fillId="2" borderId="2" xfId="0" applyNumberFormat="1" applyFont="1" applyFill="1" applyBorder="1" applyAlignment="1">
      <alignment horizontal="right"/>
    </xf>
    <xf numFmtId="49" fontId="13" fillId="5" borderId="15" xfId="0" applyNumberFormat="1" applyFont="1" applyFill="1" applyBorder="1" applyAlignment="1" applyProtection="1">
      <alignment horizontal="right"/>
      <protection locked="0"/>
    </xf>
    <xf numFmtId="2" fontId="13" fillId="5" borderId="15" xfId="0" applyNumberFormat="1" applyFont="1" applyFill="1" applyBorder="1" applyAlignment="1" applyProtection="1">
      <alignment horizontal="right"/>
      <protection locked="0"/>
    </xf>
    <xf numFmtId="0" fontId="15" fillId="2" borderId="2" xfId="0" applyFont="1" applyFill="1" applyBorder="1"/>
    <xf numFmtId="164" fontId="15" fillId="2" borderId="2" xfId="0" applyNumberFormat="1" applyFont="1" applyFill="1" applyBorder="1" applyAlignment="1">
      <alignment horizontal="right"/>
    </xf>
    <xf numFmtId="164" fontId="14" fillId="2" borderId="1" xfId="0" applyNumberFormat="1" applyFont="1" applyFill="1" applyBorder="1" applyAlignment="1">
      <alignment horizontal="right"/>
    </xf>
    <xf numFmtId="167" fontId="13" fillId="5" borderId="15" xfId="0" applyNumberFormat="1" applyFont="1" applyFill="1" applyBorder="1" applyAlignment="1" applyProtection="1">
      <alignment horizontal="right"/>
      <protection locked="0"/>
    </xf>
    <xf numFmtId="0" fontId="4" fillId="2" borderId="0" xfId="0" applyFont="1" applyFill="1"/>
    <xf numFmtId="165" fontId="14" fillId="2" borderId="0" xfId="0" applyNumberFormat="1" applyFont="1" applyFill="1" applyAlignment="1" applyProtection="1">
      <alignment horizontal="right"/>
      <protection locked="0"/>
    </xf>
    <xf numFmtId="0" fontId="4" fillId="2" borderId="2" xfId="0" applyFont="1" applyFill="1" applyBorder="1"/>
    <xf numFmtId="165" fontId="14" fillId="2" borderId="2" xfId="0" applyNumberFormat="1" applyFont="1" applyFill="1" applyBorder="1" applyAlignment="1" applyProtection="1">
      <alignment horizontal="right"/>
      <protection locked="0"/>
    </xf>
    <xf numFmtId="10" fontId="14" fillId="2" borderId="2" xfId="0" applyNumberFormat="1" applyFont="1" applyFill="1" applyBorder="1" applyAlignment="1" applyProtection="1">
      <alignment horizontal="right"/>
      <protection locked="0"/>
    </xf>
    <xf numFmtId="0" fontId="10" fillId="2" borderId="0" xfId="0" applyFont="1" applyFill="1"/>
    <xf numFmtId="0" fontId="18" fillId="2" borderId="0" xfId="0" applyFont="1" applyFill="1"/>
    <xf numFmtId="165" fontId="4" fillId="2" borderId="0" xfId="0" applyNumberFormat="1" applyFont="1" applyFill="1" applyAlignment="1">
      <alignment horizontal="center"/>
    </xf>
    <xf numFmtId="165" fontId="4" fillId="2" borderId="2" xfId="0" applyNumberFormat="1" applyFont="1" applyFill="1" applyBorder="1" applyAlignment="1">
      <alignment horizontal="center"/>
    </xf>
    <xf numFmtId="165" fontId="4" fillId="2" borderId="1" xfId="0" applyNumberFormat="1" applyFont="1" applyFill="1" applyBorder="1" applyAlignment="1">
      <alignment horizontal="center"/>
    </xf>
    <xf numFmtId="0" fontId="20" fillId="6" borderId="0" xfId="0" applyFont="1" applyFill="1"/>
    <xf numFmtId="164" fontId="20" fillId="6" borderId="0" xfId="0" applyNumberFormat="1" applyFont="1" applyFill="1" applyAlignment="1">
      <alignment horizontal="right"/>
    </xf>
    <xf numFmtId="165" fontId="20" fillId="6" borderId="0" xfId="0" applyNumberFormat="1" applyFont="1" applyFill="1" applyAlignment="1">
      <alignment horizontal="center"/>
    </xf>
    <xf numFmtId="0" fontId="8" fillId="4" borderId="0" xfId="0" applyFont="1" applyFill="1"/>
    <xf numFmtId="0" fontId="19" fillId="2" borderId="0" xfId="0" applyFont="1" applyFill="1"/>
    <xf numFmtId="0" fontId="22" fillId="6" borderId="0" xfId="0" applyFont="1" applyFill="1" applyAlignment="1">
      <alignment horizontal="center" vertical="center" wrapText="1"/>
    </xf>
    <xf numFmtId="0" fontId="14" fillId="5" borderId="13" xfId="0" applyFont="1" applyFill="1" applyBorder="1" applyProtection="1">
      <protection locked="0"/>
    </xf>
    <xf numFmtId="164" fontId="14" fillId="5" borderId="12" xfId="0" applyNumberFormat="1" applyFont="1" applyFill="1" applyBorder="1" applyAlignment="1" applyProtection="1">
      <alignment horizontal="right"/>
      <protection locked="0"/>
    </xf>
    <xf numFmtId="164" fontId="14" fillId="5" borderId="13" xfId="0" applyNumberFormat="1" applyFont="1" applyFill="1" applyBorder="1" applyAlignment="1" applyProtection="1">
      <alignment horizontal="right"/>
      <protection locked="0"/>
    </xf>
    <xf numFmtId="164" fontId="20" fillId="2" borderId="0" xfId="0" applyNumberFormat="1" applyFont="1" applyFill="1" applyAlignment="1">
      <alignment horizontal="right"/>
    </xf>
    <xf numFmtId="0" fontId="14" fillId="5" borderId="15" xfId="0" applyFont="1" applyFill="1" applyBorder="1" applyProtection="1">
      <protection locked="0"/>
    </xf>
    <xf numFmtId="164" fontId="14" fillId="5" borderId="15" xfId="0" applyNumberFormat="1" applyFont="1" applyFill="1" applyBorder="1" applyAlignment="1" applyProtection="1">
      <alignment horizontal="right"/>
      <protection locked="0"/>
    </xf>
    <xf numFmtId="164" fontId="14" fillId="5" borderId="16" xfId="0" applyNumberFormat="1" applyFont="1" applyFill="1" applyBorder="1" applyAlignment="1" applyProtection="1">
      <alignment horizontal="right"/>
      <protection locked="0"/>
    </xf>
    <xf numFmtId="164" fontId="20" fillId="2" borderId="2" xfId="0" applyNumberFormat="1" applyFont="1" applyFill="1" applyBorder="1" applyAlignment="1">
      <alignment horizontal="right"/>
    </xf>
    <xf numFmtId="164" fontId="20" fillId="2" borderId="1" xfId="0" applyNumberFormat="1" applyFont="1" applyFill="1" applyBorder="1" applyAlignment="1">
      <alignment horizontal="right"/>
    </xf>
    <xf numFmtId="164" fontId="20" fillId="6" borderId="0" xfId="0" applyNumberFormat="1" applyFont="1" applyFill="1"/>
    <xf numFmtId="0" fontId="4" fillId="4" borderId="17" xfId="0" applyFont="1" applyFill="1" applyBorder="1"/>
    <xf numFmtId="0" fontId="2" fillId="4" borderId="17" xfId="0" applyFont="1" applyFill="1" applyBorder="1"/>
    <xf numFmtId="0" fontId="2" fillId="2" borderId="2" xfId="0" applyFont="1" applyFill="1" applyBorder="1"/>
    <xf numFmtId="0" fontId="2" fillId="2" borderId="1" xfId="0" applyFont="1" applyFill="1" applyBorder="1"/>
    <xf numFmtId="0" fontId="8" fillId="2" borderId="0" xfId="0" applyFont="1" applyFill="1" applyAlignment="1">
      <alignment horizontal="center"/>
    </xf>
    <xf numFmtId="0" fontId="3" fillId="4" borderId="0" xfId="0" applyFont="1" applyFill="1" applyAlignment="1">
      <alignment vertical="center"/>
    </xf>
    <xf numFmtId="0" fontId="4" fillId="4" borderId="17" xfId="0" applyFont="1" applyFill="1" applyBorder="1"/>
    <xf numFmtId="0" fontId="7" fillId="2" borderId="0" xfId="0" applyFont="1" applyFill="1" applyAlignment="1">
      <alignment vertical="center"/>
    </xf>
    <xf numFmtId="0" fontId="2" fillId="2" borderId="0" xfId="0" applyFont="1" applyFill="1"/>
    <xf numFmtId="0" fontId="19" fillId="2" borderId="1" xfId="0" applyFont="1" applyFill="1" applyBorder="1" applyAlignment="1">
      <alignment shrinkToFit="1"/>
    </xf>
    <xf numFmtId="0" fontId="19" fillId="2" borderId="0" xfId="0" applyFont="1" applyFill="1" applyAlignment="1">
      <alignment shrinkToFit="1"/>
    </xf>
    <xf numFmtId="0" fontId="19" fillId="2" borderId="2" xfId="0" applyFont="1" applyFill="1" applyBorder="1" applyAlignment="1">
      <alignment shrinkToFit="1"/>
    </xf>
    <xf numFmtId="0" fontId="7" fillId="2" borderId="6" xfId="0" applyFont="1" applyFill="1" applyBorder="1" applyAlignment="1">
      <alignment vertical="center"/>
    </xf>
    <xf numFmtId="0" fontId="17" fillId="2" borderId="0" xfId="0" applyFont="1" applyFill="1" applyAlignment="1">
      <alignment vertical="center"/>
    </xf>
    <xf numFmtId="0" fontId="16" fillId="2" borderId="2" xfId="0" applyFont="1" applyFill="1" applyBorder="1"/>
    <xf numFmtId="0" fontId="21" fillId="3" borderId="0" xfId="0" applyFont="1" applyFill="1" applyAlignment="1">
      <alignment horizontal="left" indent="1"/>
    </xf>
    <xf numFmtId="0" fontId="2" fillId="3" borderId="0" xfId="0" applyFont="1" applyFill="1" applyAlignment="1">
      <alignment horizontal="left" indent="1"/>
    </xf>
    <xf numFmtId="0" fontId="2" fillId="3" borderId="6" xfId="0" applyFont="1" applyFill="1" applyBorder="1" applyAlignment="1">
      <alignment horizontal="left" indent="1"/>
    </xf>
    <xf numFmtId="164" fontId="11" fillId="3" borderId="0" xfId="0" applyNumberFormat="1" applyFont="1" applyFill="1" applyAlignment="1">
      <alignment horizontal="left" indent="1"/>
    </xf>
    <xf numFmtId="168" fontId="9" fillId="3" borderId="10" xfId="0" applyNumberFormat="1" applyFont="1" applyFill="1" applyBorder="1" applyAlignment="1">
      <alignment horizontal="left" indent="1"/>
    </xf>
    <xf numFmtId="0" fontId="10" fillId="2" borderId="0" xfId="0" applyFont="1" applyFill="1" applyAlignment="1">
      <alignment horizontal="left" indent="1"/>
    </xf>
    <xf numFmtId="0" fontId="2" fillId="2" borderId="5" xfId="0" applyFont="1" applyFill="1" applyBorder="1" applyAlignment="1">
      <alignment horizontal="left" indent="1"/>
    </xf>
    <xf numFmtId="164" fontId="12" fillId="2" borderId="0" xfId="0" applyNumberFormat="1" applyFont="1" applyFill="1" applyAlignment="1">
      <alignment horizontal="left" indent="1"/>
    </xf>
    <xf numFmtId="0" fontId="2" fillId="2" borderId="4" xfId="0" applyFont="1" applyFill="1" applyBorder="1" applyAlignment="1">
      <alignment horizontal="left" indent="1"/>
    </xf>
    <xf numFmtId="169" fontId="8" fillId="2" borderId="10" xfId="0" applyNumberFormat="1" applyFont="1" applyFill="1" applyBorder="1" applyAlignment="1">
      <alignment horizontal="left" indent="1"/>
    </xf>
    <xf numFmtId="0" fontId="2" fillId="2" borderId="0" xfId="0" applyFont="1" applyFill="1" applyAlignment="1">
      <alignment horizontal="left" indent="1"/>
    </xf>
    <xf numFmtId="166" fontId="12" fillId="2" borderId="0" xfId="0" applyNumberFormat="1" applyFont="1" applyFill="1" applyAlignment="1">
      <alignment horizontal="left" indent="1"/>
    </xf>
    <xf numFmtId="170" fontId="8" fillId="2" borderId="10" xfId="0" applyNumberFormat="1" applyFont="1" applyFill="1" applyBorder="1" applyAlignment="1">
      <alignment horizontal="left" indent="1"/>
    </xf>
    <xf numFmtId="0" fontId="8" fillId="2" borderId="10" xfId="0" applyFont="1" applyFill="1" applyBorder="1" applyAlignment="1">
      <alignment horizontal="left" indent="1"/>
    </xf>
    <xf numFmtId="171" fontId="8" fillId="2" borderId="10" xfId="0" applyNumberFormat="1" applyFont="1" applyFill="1" applyBorder="1" applyAlignment="1">
      <alignment horizontal="left" indent="1"/>
    </xf>
    <xf numFmtId="0" fontId="2" fillId="3" borderId="5" xfId="0" applyFont="1" applyFill="1" applyBorder="1" applyAlignment="1">
      <alignment horizontal="left" indent="1"/>
    </xf>
    <xf numFmtId="0" fontId="2" fillId="3" borderId="4" xfId="0" applyFont="1" applyFill="1" applyBorder="1" applyAlignment="1">
      <alignment horizontal="left" indent="1"/>
    </xf>
    <xf numFmtId="1" fontId="12" fillId="2" borderId="0" xfId="0" applyNumberFormat="1" applyFont="1" applyFill="1" applyAlignment="1">
      <alignment horizontal="left" indent="1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275025"/>
      <rgbColor rgb="FF000080"/>
      <rgbColor rgb="FF777770"/>
      <rgbColor rgb="FF800080"/>
      <rgbColor rgb="FF008080"/>
      <rgbColor rgb="FFCCCCCC"/>
      <rgbColor rgb="FF878787"/>
      <rgbColor rgb="FFAAAAAA"/>
      <rgbColor rgb="FF555550"/>
      <rgbColor rgb="FFFEF3DC"/>
      <rgbColor rgb="FFE3EFF8"/>
      <rgbColor rgb="FF3A3A35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9F9F9"/>
      <rgbColor rgb="FFE4F0E3"/>
      <rgbColor rgb="FFDDDDDD"/>
      <rgbColor rgb="FF99CCFF"/>
      <rgbColor rgb="FFFF99CC"/>
      <rgbColor rgb="FFCC99FF"/>
      <rgbColor rgb="FFE8C96A"/>
      <rgbColor rgb="FF3366FF"/>
      <rgbColor rgb="FF33CCCC"/>
      <rgbColor rgb="FF99CC00"/>
      <rgbColor rgb="FFFFCC00"/>
      <rgbColor rgb="FFC9A84C"/>
      <rgbColor rgb="FFFF6600"/>
      <rgbColor rgb="FF666660"/>
      <rgbColor rgb="FF999988"/>
      <rgbColor rgb="FF1B4A72"/>
      <rgbColor rgb="FF888880"/>
      <rgbColor rgb="FF1A1A17"/>
      <rgbColor rgb="FF2A2A25"/>
      <rgbColor rgb="FF7A4800"/>
      <rgbColor rgb="FF993366"/>
      <rgbColor rgb="FF444440"/>
      <rgbColor rgb="FF32323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1A1A18"/>
      <color rgb="FF343434"/>
      <color rgb="FF212121"/>
      <color rgb="FF343316"/>
      <color rgb="FF13131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v>Composição</c:v>
          </c:tx>
          <c:dPt>
            <c:idx val="0"/>
            <c:bubble3D val="0"/>
            <c:spPr>
              <a:solidFill>
                <a:srgbClr val="C6A15A"/>
              </a:solidFill>
              <a:ln w="19050">
                <a:solidFill>
                  <a:srgbClr val="FFFFFF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9CB-4EB0-BE90-5CF339235EB5}"/>
              </c:ext>
            </c:extLst>
          </c:dPt>
          <c:dPt>
            <c:idx val="1"/>
            <c:bubble3D val="0"/>
            <c:spPr>
              <a:solidFill>
                <a:srgbClr val="17191D"/>
              </a:solidFill>
              <a:ln w="19050">
                <a:solidFill>
                  <a:srgbClr val="FFFFFF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99CB-4EB0-BE90-5CF339235EB5}"/>
              </c:ext>
            </c:extLst>
          </c:dPt>
          <c:dPt>
            <c:idx val="2"/>
            <c:bubble3D val="0"/>
            <c:spPr>
              <a:solidFill>
                <a:srgbClr val="D9C290"/>
              </a:solidFill>
              <a:ln w="19050">
                <a:solidFill>
                  <a:srgbClr val="FFFFFF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9CB-4EB0-BE90-5CF339235EB5}"/>
              </c:ext>
            </c:extLst>
          </c:dPt>
          <c:dPt>
            <c:idx val="3"/>
            <c:bubble3D val="0"/>
            <c:spPr>
              <a:solidFill>
                <a:srgbClr val="A8A9AD"/>
              </a:solidFill>
              <a:ln w="19050">
                <a:solidFill>
                  <a:srgbClr val="FFFFFF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99CB-4EB0-BE90-5CF339235EB5}"/>
              </c:ext>
            </c:extLst>
          </c:dPt>
          <c:cat>
            <c:strRef>
              <c:f>Simulador!$I$10:$I$13</c:f>
              <c:strCache>
                <c:ptCount val="4"/>
                <c:pt idx="0">
                  <c:v>Salário bruto</c:v>
                </c:pt>
                <c:pt idx="1">
                  <c:v>Encargos</c:v>
                </c:pt>
                <c:pt idx="2">
                  <c:v>Provisões</c:v>
                </c:pt>
                <c:pt idx="3">
                  <c:v>Benefícios</c:v>
                </c:pt>
              </c:strCache>
            </c:strRef>
          </c:cat>
          <c:val>
            <c:numRef>
              <c:f>Simulador!$J$10:$J$13</c:f>
              <c:numCache>
                <c:formatCode>"R$ "#,##0.00</c:formatCode>
                <c:ptCount val="4"/>
                <c:pt idx="0">
                  <c:v>5000</c:v>
                </c:pt>
                <c:pt idx="1">
                  <c:v>400</c:v>
                </c:pt>
                <c:pt idx="2">
                  <c:v>1241.1111111111111</c:v>
                </c:pt>
                <c:pt idx="3">
                  <c:v>900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9CB-4EB0-BE90-5CF339235E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62"/>
      </c:doughnutChart>
      <c:spPr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37322D"/>
              </a:solidFill>
              <a:latin typeface="Segoe UI" panose="020B0502040204020203" pitchFamily="34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rgbClr val="000000">
              <a:lumMod val="15000"/>
              <a:lumOff val="85000"/>
            </a:srgbClr>
          </a:solidFill>
          <a:round/>
        </a14:hiddenLine>
      </a:ext>
    </a:extLst>
  </c:spPr>
  <c:txPr>
    <a:bodyPr/>
    <a:lstStyle/>
    <a:p>
      <a:pPr>
        <a:defRPr sz="900">
          <a:solidFill>
            <a:srgbClr val="37322D"/>
          </a:solidFill>
          <a:latin typeface="Segoe UI" panose="020B0502040204020203" pitchFamily="34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In&#237;cio'!A1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5" Type="http://schemas.openxmlformats.org/officeDocument/2006/relationships/hyperlink" Target="#Equipe!A1"/><Relationship Id="rId4" Type="http://schemas.openxmlformats.org/officeDocument/2006/relationships/hyperlink" Target="#Simulador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In&#237;cio'!A1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6" Type="http://schemas.openxmlformats.org/officeDocument/2006/relationships/chart" Target="../charts/chart1.xml"/><Relationship Id="rId5" Type="http://schemas.openxmlformats.org/officeDocument/2006/relationships/hyperlink" Target="#Equipe!A1"/><Relationship Id="rId4" Type="http://schemas.openxmlformats.org/officeDocument/2006/relationships/hyperlink" Target="#Simulador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In&#237;cio'!A1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5" Type="http://schemas.openxmlformats.org/officeDocument/2006/relationships/hyperlink" Target="#Equipe!A1"/><Relationship Id="rId4" Type="http://schemas.openxmlformats.org/officeDocument/2006/relationships/hyperlink" Target="#Simulador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254000</xdr:colOff>
      <xdr:row>1</xdr:row>
      <xdr:rowOff>107950</xdr:rowOff>
    </xdr:from>
    <xdr:to>
      <xdr:col>0</xdr:col>
      <xdr:colOff>1793875</xdr:colOff>
      <xdr:row>2</xdr:row>
      <xdr:rowOff>112913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61DDD7E3-F856-4045-9D2E-AD2C171C25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254000" y="279400"/>
          <a:ext cx="1539875" cy="433588"/>
        </a:xfrm>
        <a:prstGeom prst="rect">
          <a:avLst/>
        </a:prstGeom>
      </xdr:spPr>
    </xdr:pic>
    <xdr:clientData/>
  </xdr:twoCellAnchor>
  <xdr:twoCellAnchor editAs="absolute">
    <xdr:from>
      <xdr:col>0</xdr:col>
      <xdr:colOff>177801</xdr:colOff>
      <xdr:row>5</xdr:row>
      <xdr:rowOff>92075</xdr:rowOff>
    </xdr:from>
    <xdr:to>
      <xdr:col>0</xdr:col>
      <xdr:colOff>1870076</xdr:colOff>
      <xdr:row>6</xdr:row>
      <xdr:rowOff>123825</xdr:rowOff>
    </xdr:to>
    <xdr:sp macro="" textlink="">
      <xdr:nvSpPr>
        <xdr:cNvPr id="10" name="Nav_Início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F75C0C8-3F27-CACD-C2B8-3E27D9061208}"/>
            </a:ext>
          </a:extLst>
        </xdr:cNvPr>
        <xdr:cNvSpPr/>
      </xdr:nvSpPr>
      <xdr:spPr>
        <a:xfrm>
          <a:off x="177801" y="1168400"/>
          <a:ext cx="1692275" cy="355600"/>
        </a:xfrm>
        <a:prstGeom prst="roundRect">
          <a:avLst>
            <a:gd name="adj" fmla="val 30000"/>
          </a:avLst>
        </a:prstGeom>
        <a:solidFill>
          <a:srgbClr val="C6A15A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177800" rtlCol="0" anchor="ctr"/>
        <a:lstStyle/>
        <a:p>
          <a:pPr algn="l"/>
          <a:r>
            <a:rPr lang="pt-BR" sz="1100" b="1">
              <a:solidFill>
                <a:srgbClr val="17191D"/>
              </a:solidFill>
              <a:latin typeface="Segoe UI" panose="020B0502040204020203" pitchFamily="34" charset="0"/>
            </a:rPr>
            <a:t>Início</a:t>
          </a:r>
        </a:p>
      </xdr:txBody>
    </xdr:sp>
    <xdr:clientData/>
  </xdr:twoCellAnchor>
  <xdr:twoCellAnchor editAs="absolute">
    <xdr:from>
      <xdr:col>0</xdr:col>
      <xdr:colOff>177801</xdr:colOff>
      <xdr:row>6</xdr:row>
      <xdr:rowOff>225425</xdr:rowOff>
    </xdr:from>
    <xdr:to>
      <xdr:col>0</xdr:col>
      <xdr:colOff>1870076</xdr:colOff>
      <xdr:row>7</xdr:row>
      <xdr:rowOff>28575</xdr:rowOff>
    </xdr:to>
    <xdr:sp macro="" textlink="">
      <xdr:nvSpPr>
        <xdr:cNvPr id="11" name="Nav_Simulador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9755FEB-7DDB-BA35-0B99-EC892DAF0692}"/>
            </a:ext>
          </a:extLst>
        </xdr:cNvPr>
        <xdr:cNvSpPr/>
      </xdr:nvSpPr>
      <xdr:spPr>
        <a:xfrm>
          <a:off x="177801" y="1625600"/>
          <a:ext cx="1692275" cy="355600"/>
        </a:xfrm>
        <a:prstGeom prst="roundRect">
          <a:avLst>
            <a:gd name="adj" fmla="val 30000"/>
          </a:avLst>
        </a:prstGeom>
        <a:noFill/>
        <a:ln w="25400" cap="flat" cmpd="sng" algn="ctr">
          <a:prstDash val="solid"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177800" rtlCol="0" anchor="ctr"/>
        <a:lstStyle/>
        <a:p>
          <a:pPr algn="l"/>
          <a:r>
            <a:rPr lang="pt-BR" sz="1100" b="0">
              <a:solidFill>
                <a:srgbClr val="AEB5C0"/>
              </a:solidFill>
              <a:latin typeface="Segoe UI" panose="020B0502040204020203" pitchFamily="34" charset="0"/>
            </a:rPr>
            <a:t>Simulador</a:t>
          </a:r>
        </a:p>
      </xdr:txBody>
    </xdr:sp>
    <xdr:clientData/>
  </xdr:twoCellAnchor>
  <xdr:twoCellAnchor editAs="absolute">
    <xdr:from>
      <xdr:col>0</xdr:col>
      <xdr:colOff>177801</xdr:colOff>
      <xdr:row>8</xdr:row>
      <xdr:rowOff>6350</xdr:rowOff>
    </xdr:from>
    <xdr:to>
      <xdr:col>0</xdr:col>
      <xdr:colOff>1870076</xdr:colOff>
      <xdr:row>9</xdr:row>
      <xdr:rowOff>161925</xdr:rowOff>
    </xdr:to>
    <xdr:sp macro="" textlink="">
      <xdr:nvSpPr>
        <xdr:cNvPr id="12" name="Nav_Equipe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98D2921-D6AD-F81E-AEA6-A974B5630C25}"/>
            </a:ext>
          </a:extLst>
        </xdr:cNvPr>
        <xdr:cNvSpPr/>
      </xdr:nvSpPr>
      <xdr:spPr>
        <a:xfrm>
          <a:off x="177801" y="2082800"/>
          <a:ext cx="1692275" cy="355600"/>
        </a:xfrm>
        <a:prstGeom prst="roundRect">
          <a:avLst>
            <a:gd name="adj" fmla="val 30000"/>
          </a:avLst>
        </a:prstGeom>
        <a:noFill/>
        <a:ln w="25400" cap="flat" cmpd="sng" algn="ctr">
          <a:prstDash val="solid"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177800" rtlCol="0" anchor="ctr"/>
        <a:lstStyle/>
        <a:p>
          <a:pPr algn="l"/>
          <a:r>
            <a:rPr lang="pt-BR" sz="1100" b="0">
              <a:solidFill>
                <a:srgbClr val="AEB5C0"/>
              </a:solidFill>
              <a:latin typeface="Segoe UI" panose="020B0502040204020203" pitchFamily="34" charset="0"/>
            </a:rPr>
            <a:t>Equipe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254000</xdr:colOff>
      <xdr:row>1</xdr:row>
      <xdr:rowOff>107950</xdr:rowOff>
    </xdr:from>
    <xdr:to>
      <xdr:col>0</xdr:col>
      <xdr:colOff>1793875</xdr:colOff>
      <xdr:row>2</xdr:row>
      <xdr:rowOff>117488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5F4E7525-CDF9-49EF-842D-951C9B55ED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254000" y="279400"/>
          <a:ext cx="1539875" cy="438163"/>
        </a:xfrm>
        <a:prstGeom prst="rect">
          <a:avLst/>
        </a:prstGeom>
      </xdr:spPr>
    </xdr:pic>
    <xdr:clientData/>
  </xdr:twoCellAnchor>
  <xdr:twoCellAnchor editAs="absolute">
    <xdr:from>
      <xdr:col>0</xdr:col>
      <xdr:colOff>177801</xdr:colOff>
      <xdr:row>4</xdr:row>
      <xdr:rowOff>215900</xdr:rowOff>
    </xdr:from>
    <xdr:to>
      <xdr:col>0</xdr:col>
      <xdr:colOff>1870076</xdr:colOff>
      <xdr:row>5</xdr:row>
      <xdr:rowOff>323850</xdr:rowOff>
    </xdr:to>
    <xdr:sp macro="" textlink="">
      <xdr:nvSpPr>
        <xdr:cNvPr id="5" name="Nav_Início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64DC289-C717-2360-F75F-EE6AF3C53C4C}"/>
            </a:ext>
          </a:extLst>
        </xdr:cNvPr>
        <xdr:cNvSpPr/>
      </xdr:nvSpPr>
      <xdr:spPr>
        <a:xfrm>
          <a:off x="177801" y="1168400"/>
          <a:ext cx="1692275" cy="355600"/>
        </a:xfrm>
        <a:prstGeom prst="roundRect">
          <a:avLst>
            <a:gd name="adj" fmla="val 30000"/>
          </a:avLst>
        </a:prstGeom>
        <a:noFill/>
        <a:ln w="25400" cap="flat" cmpd="sng" algn="ctr">
          <a:prstDash val="solid"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177800" rtlCol="0" anchor="ctr"/>
        <a:lstStyle/>
        <a:p>
          <a:pPr algn="l"/>
          <a:r>
            <a:rPr lang="pt-BR" sz="1100" b="0">
              <a:solidFill>
                <a:srgbClr val="AEB5C0"/>
              </a:solidFill>
              <a:latin typeface="Segoe UI" panose="020B0502040204020203" pitchFamily="34" charset="0"/>
            </a:rPr>
            <a:t>Início</a:t>
          </a:r>
        </a:p>
      </xdr:txBody>
    </xdr:sp>
    <xdr:clientData/>
  </xdr:twoCellAnchor>
  <xdr:twoCellAnchor editAs="absolute">
    <xdr:from>
      <xdr:col>0</xdr:col>
      <xdr:colOff>177801</xdr:colOff>
      <xdr:row>5</xdr:row>
      <xdr:rowOff>425450</xdr:rowOff>
    </xdr:from>
    <xdr:to>
      <xdr:col>0</xdr:col>
      <xdr:colOff>1870076</xdr:colOff>
      <xdr:row>7</xdr:row>
      <xdr:rowOff>123825</xdr:rowOff>
    </xdr:to>
    <xdr:sp macro="" textlink="">
      <xdr:nvSpPr>
        <xdr:cNvPr id="6" name="Nav_Simulador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20A097C-1DA2-A712-6EE4-0BC801246CBC}"/>
            </a:ext>
          </a:extLst>
        </xdr:cNvPr>
        <xdr:cNvSpPr/>
      </xdr:nvSpPr>
      <xdr:spPr>
        <a:xfrm>
          <a:off x="177801" y="1625600"/>
          <a:ext cx="1692275" cy="355600"/>
        </a:xfrm>
        <a:prstGeom prst="roundRect">
          <a:avLst>
            <a:gd name="adj" fmla="val 30000"/>
          </a:avLst>
        </a:prstGeom>
        <a:solidFill>
          <a:srgbClr val="C6A15A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177800" rtlCol="0" anchor="ctr"/>
        <a:lstStyle/>
        <a:p>
          <a:pPr algn="l"/>
          <a:r>
            <a:rPr lang="pt-BR" sz="1100" b="1">
              <a:solidFill>
                <a:srgbClr val="17191D"/>
              </a:solidFill>
              <a:latin typeface="Segoe UI" panose="020B0502040204020203" pitchFamily="34" charset="0"/>
            </a:rPr>
            <a:t>Simulador</a:t>
          </a:r>
        </a:p>
      </xdr:txBody>
    </xdr:sp>
    <xdr:clientData/>
  </xdr:twoCellAnchor>
  <xdr:twoCellAnchor editAs="absolute">
    <xdr:from>
      <xdr:col>0</xdr:col>
      <xdr:colOff>177801</xdr:colOff>
      <xdr:row>8</xdr:row>
      <xdr:rowOff>53975</xdr:rowOff>
    </xdr:from>
    <xdr:to>
      <xdr:col>0</xdr:col>
      <xdr:colOff>1870076</xdr:colOff>
      <xdr:row>9</xdr:row>
      <xdr:rowOff>28575</xdr:rowOff>
    </xdr:to>
    <xdr:sp macro="" textlink="">
      <xdr:nvSpPr>
        <xdr:cNvPr id="7" name="Nav_Equipe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0E3D29E-B7A0-44B3-FD3E-7DF41EB4BECF}"/>
            </a:ext>
          </a:extLst>
        </xdr:cNvPr>
        <xdr:cNvSpPr/>
      </xdr:nvSpPr>
      <xdr:spPr>
        <a:xfrm>
          <a:off x="177801" y="2082800"/>
          <a:ext cx="1692275" cy="355600"/>
        </a:xfrm>
        <a:prstGeom prst="roundRect">
          <a:avLst>
            <a:gd name="adj" fmla="val 30000"/>
          </a:avLst>
        </a:prstGeom>
        <a:noFill/>
        <a:ln w="25400" cap="flat" cmpd="sng" algn="ctr">
          <a:prstDash val="solid"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177800" rtlCol="0" anchor="ctr"/>
        <a:lstStyle/>
        <a:p>
          <a:pPr algn="l"/>
          <a:r>
            <a:rPr lang="pt-BR" sz="1100" b="0">
              <a:solidFill>
                <a:srgbClr val="AEB5C0"/>
              </a:solidFill>
              <a:latin typeface="Segoe UI" panose="020B0502040204020203" pitchFamily="34" charset="0"/>
            </a:rPr>
            <a:t>Equipe</a:t>
          </a:r>
        </a:p>
      </xdr:txBody>
    </xdr:sp>
    <xdr:clientData/>
  </xdr:twoCellAnchor>
  <xdr:twoCellAnchor editAs="absolute">
    <xdr:from>
      <xdr:col>6</xdr:col>
      <xdr:colOff>161925</xdr:colOff>
      <xdr:row>15</xdr:row>
      <xdr:rowOff>85725</xdr:rowOff>
    </xdr:from>
    <xdr:to>
      <xdr:col>10</xdr:col>
      <xdr:colOff>514350</xdr:colOff>
      <xdr:row>25</xdr:row>
      <xdr:rowOff>228600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177FB1BD-DB0A-55C9-C058-2DF1810F657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254000</xdr:colOff>
      <xdr:row>1</xdr:row>
      <xdr:rowOff>107950</xdr:rowOff>
    </xdr:from>
    <xdr:to>
      <xdr:col>0</xdr:col>
      <xdr:colOff>1793875</xdr:colOff>
      <xdr:row>2</xdr:row>
      <xdr:rowOff>109058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77311CDD-F095-4EB1-90D5-4A87F09808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254000" y="279400"/>
          <a:ext cx="1539875" cy="429733"/>
        </a:xfrm>
        <a:prstGeom prst="rect">
          <a:avLst/>
        </a:prstGeom>
      </xdr:spPr>
    </xdr:pic>
    <xdr:clientData/>
  </xdr:twoCellAnchor>
  <xdr:twoCellAnchor editAs="absolute">
    <xdr:from>
      <xdr:col>0</xdr:col>
      <xdr:colOff>177801</xdr:colOff>
      <xdr:row>4</xdr:row>
      <xdr:rowOff>215900</xdr:rowOff>
    </xdr:from>
    <xdr:to>
      <xdr:col>0</xdr:col>
      <xdr:colOff>1870076</xdr:colOff>
      <xdr:row>5</xdr:row>
      <xdr:rowOff>323850</xdr:rowOff>
    </xdr:to>
    <xdr:sp macro="" textlink="">
      <xdr:nvSpPr>
        <xdr:cNvPr id="10" name="Nav_Início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7C824C7-7ACC-A340-99BD-A613705B5829}"/>
            </a:ext>
          </a:extLst>
        </xdr:cNvPr>
        <xdr:cNvSpPr/>
      </xdr:nvSpPr>
      <xdr:spPr>
        <a:xfrm>
          <a:off x="177801" y="1168400"/>
          <a:ext cx="1692275" cy="355600"/>
        </a:xfrm>
        <a:prstGeom prst="roundRect">
          <a:avLst>
            <a:gd name="adj" fmla="val 30000"/>
          </a:avLst>
        </a:prstGeom>
        <a:noFill/>
        <a:ln w="25400" cap="flat" cmpd="sng" algn="ctr">
          <a:prstDash val="solid"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177800" rtlCol="0" anchor="ctr"/>
        <a:lstStyle/>
        <a:p>
          <a:pPr algn="l"/>
          <a:r>
            <a:rPr lang="pt-BR" sz="1100" b="0">
              <a:solidFill>
                <a:srgbClr val="AEB5C0"/>
              </a:solidFill>
              <a:latin typeface="Segoe UI" panose="020B0502040204020203" pitchFamily="34" charset="0"/>
            </a:rPr>
            <a:t>Início</a:t>
          </a:r>
        </a:p>
      </xdr:txBody>
    </xdr:sp>
    <xdr:clientData/>
  </xdr:twoCellAnchor>
  <xdr:twoCellAnchor editAs="absolute">
    <xdr:from>
      <xdr:col>0</xdr:col>
      <xdr:colOff>177801</xdr:colOff>
      <xdr:row>5</xdr:row>
      <xdr:rowOff>425450</xdr:rowOff>
    </xdr:from>
    <xdr:to>
      <xdr:col>0</xdr:col>
      <xdr:colOff>1870076</xdr:colOff>
      <xdr:row>7</xdr:row>
      <xdr:rowOff>123825</xdr:rowOff>
    </xdr:to>
    <xdr:sp macro="" textlink="">
      <xdr:nvSpPr>
        <xdr:cNvPr id="11" name="Nav_Simulador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0B36800-AA41-F0B2-2EFB-5FF0662E4F35}"/>
            </a:ext>
          </a:extLst>
        </xdr:cNvPr>
        <xdr:cNvSpPr/>
      </xdr:nvSpPr>
      <xdr:spPr>
        <a:xfrm>
          <a:off x="177801" y="1625600"/>
          <a:ext cx="1692275" cy="355600"/>
        </a:xfrm>
        <a:prstGeom prst="roundRect">
          <a:avLst>
            <a:gd name="adj" fmla="val 30000"/>
          </a:avLst>
        </a:prstGeom>
        <a:noFill/>
        <a:ln w="25400" cap="flat" cmpd="sng" algn="ctr">
          <a:prstDash val="solid"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177800" rtlCol="0" anchor="ctr"/>
        <a:lstStyle/>
        <a:p>
          <a:pPr algn="l"/>
          <a:r>
            <a:rPr lang="pt-BR" sz="1100" b="0">
              <a:solidFill>
                <a:srgbClr val="AEB5C0"/>
              </a:solidFill>
              <a:latin typeface="Segoe UI" panose="020B0502040204020203" pitchFamily="34" charset="0"/>
            </a:rPr>
            <a:t>Simulador</a:t>
          </a:r>
        </a:p>
      </xdr:txBody>
    </xdr:sp>
    <xdr:clientData/>
  </xdr:twoCellAnchor>
  <xdr:twoCellAnchor editAs="absolute">
    <xdr:from>
      <xdr:col>0</xdr:col>
      <xdr:colOff>177801</xdr:colOff>
      <xdr:row>8</xdr:row>
      <xdr:rowOff>34925</xdr:rowOff>
    </xdr:from>
    <xdr:to>
      <xdr:col>0</xdr:col>
      <xdr:colOff>1870076</xdr:colOff>
      <xdr:row>9</xdr:row>
      <xdr:rowOff>38100</xdr:rowOff>
    </xdr:to>
    <xdr:sp macro="" textlink="">
      <xdr:nvSpPr>
        <xdr:cNvPr id="12" name="Nav_Equipe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F1923A7-81D3-8DC1-584E-AF9220B75FE8}"/>
            </a:ext>
          </a:extLst>
        </xdr:cNvPr>
        <xdr:cNvSpPr/>
      </xdr:nvSpPr>
      <xdr:spPr>
        <a:xfrm>
          <a:off x="177801" y="2082800"/>
          <a:ext cx="1692275" cy="355600"/>
        </a:xfrm>
        <a:prstGeom prst="roundRect">
          <a:avLst>
            <a:gd name="adj" fmla="val 30000"/>
          </a:avLst>
        </a:prstGeom>
        <a:solidFill>
          <a:srgbClr val="C6A15A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177800" rtlCol="0" anchor="ctr"/>
        <a:lstStyle/>
        <a:p>
          <a:pPr algn="l"/>
          <a:r>
            <a:rPr lang="pt-BR" sz="1100" b="1">
              <a:solidFill>
                <a:srgbClr val="17191D"/>
              </a:solidFill>
              <a:latin typeface="Segoe UI" panose="020B0502040204020203" pitchFamily="34" charset="0"/>
            </a:rPr>
            <a:t>Equipe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0"/>
  <sheetViews>
    <sheetView showGridLines="0" showRowColHeaders="0" tabSelected="1" zoomScaleNormal="100" workbookViewId="0"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140625" defaultRowHeight="15" customHeight="1" x14ac:dyDescent="0.25"/>
  <cols>
    <col min="1" max="1" width="30.7109375" style="1" customWidth="1"/>
    <col min="2" max="2" width="3.7109375" style="1" customWidth="1"/>
    <col min="3" max="3" width="2.7109375" style="1" customWidth="1"/>
    <col min="4" max="4" width="32.7109375" style="1" customWidth="1"/>
    <col min="5" max="5" width="2.7109375" style="1" customWidth="1"/>
    <col min="6" max="6" width="3.7109375" style="1" customWidth="1"/>
    <col min="7" max="7" width="2.7109375" style="1" customWidth="1"/>
    <col min="8" max="8" width="32.7109375" style="1" customWidth="1"/>
    <col min="9" max="9" width="2.7109375" style="1" customWidth="1"/>
    <col min="10" max="10" width="3.7109375" style="1" customWidth="1"/>
    <col min="11" max="11" width="2.7109375" style="1" customWidth="1"/>
    <col min="12" max="12" width="32.7109375" style="1" customWidth="1"/>
    <col min="13" max="13" width="2.7109375" style="1" customWidth="1"/>
    <col min="14" max="16384" width="9.140625" style="1"/>
  </cols>
  <sheetData>
    <row r="1" spans="1:26" ht="14.1" customHeight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3.950000000000003" customHeight="1" x14ac:dyDescent="0.25">
      <c r="A2" s="2"/>
      <c r="B2" s="3"/>
      <c r="C2" s="68" t="s">
        <v>13</v>
      </c>
      <c r="D2" s="68"/>
      <c r="E2" s="68"/>
      <c r="F2" s="68"/>
      <c r="G2" s="68"/>
      <c r="H2" s="68"/>
      <c r="I2" s="68"/>
      <c r="J2" s="68"/>
      <c r="K2" s="68"/>
      <c r="L2" s="68"/>
      <c r="M2" s="68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8" customHeight="1" thickBot="1" x14ac:dyDescent="0.3">
      <c r="A3" s="2"/>
      <c r="B3" s="3"/>
      <c r="C3" s="69" t="s">
        <v>76</v>
      </c>
      <c r="D3" s="69"/>
      <c r="E3" s="69"/>
      <c r="F3" s="69"/>
      <c r="G3" s="69"/>
      <c r="H3" s="69"/>
      <c r="I3" s="69"/>
      <c r="J3" s="69"/>
      <c r="K3" s="69"/>
      <c r="L3" s="69"/>
      <c r="M3" s="69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9.9499999999999993" customHeight="1" x14ac:dyDescent="0.25">
      <c r="A4" s="2"/>
      <c r="B4" s="3"/>
      <c r="C4" s="5"/>
      <c r="D4" s="5"/>
      <c r="E4" s="3"/>
      <c r="F4" s="3"/>
      <c r="G4" s="5"/>
      <c r="H4" s="5"/>
      <c r="I4" s="3"/>
      <c r="J4" s="3"/>
      <c r="K4" s="5"/>
      <c r="L4" s="5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9.9499999999999993" customHeight="1" x14ac:dyDescent="0.25">
      <c r="A5" s="2"/>
      <c r="B5" s="6"/>
      <c r="C5" s="7"/>
      <c r="D5" s="7"/>
      <c r="E5" s="9"/>
      <c r="F5" s="10"/>
      <c r="G5" s="7"/>
      <c r="H5" s="7"/>
      <c r="I5" s="9"/>
      <c r="J5" s="10"/>
      <c r="K5" s="7"/>
      <c r="L5" s="7"/>
      <c r="M5" s="8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6.1" customHeight="1" x14ac:dyDescent="0.25">
      <c r="A6" s="2"/>
      <c r="B6" s="6"/>
      <c r="C6" s="7"/>
      <c r="D6" s="11" t="s">
        <v>77</v>
      </c>
      <c r="E6" s="7"/>
      <c r="F6" s="10"/>
      <c r="G6" s="7"/>
      <c r="H6" s="11" t="s">
        <v>79</v>
      </c>
      <c r="I6" s="7"/>
      <c r="J6" s="10"/>
      <c r="K6" s="7"/>
      <c r="L6" s="11" t="s">
        <v>81</v>
      </c>
      <c r="M6" s="12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4.1" customHeight="1" x14ac:dyDescent="0.25">
      <c r="A7" s="2"/>
      <c r="B7" s="6"/>
      <c r="C7" s="7"/>
      <c r="D7" s="13" t="s">
        <v>78</v>
      </c>
      <c r="E7" s="7"/>
      <c r="F7" s="10"/>
      <c r="G7" s="7"/>
      <c r="H7" s="13" t="s">
        <v>80</v>
      </c>
      <c r="I7" s="7"/>
      <c r="J7" s="10"/>
      <c r="K7" s="7"/>
      <c r="L7" s="13" t="s">
        <v>82</v>
      </c>
      <c r="M7" s="12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9.9499999999999993" customHeight="1" x14ac:dyDescent="0.25">
      <c r="A8" s="2"/>
      <c r="B8" s="3"/>
      <c r="C8" s="18"/>
      <c r="D8" s="7"/>
      <c r="E8" s="7"/>
      <c r="F8" s="17"/>
      <c r="G8" s="18"/>
      <c r="H8" s="7"/>
      <c r="I8" s="7"/>
      <c r="J8" s="17"/>
      <c r="K8" s="18"/>
      <c r="L8" s="7"/>
      <c r="M8" s="12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95" customHeight="1" x14ac:dyDescent="0.25">
      <c r="A9" s="2"/>
      <c r="B9" s="3"/>
      <c r="C9" s="19"/>
      <c r="D9" s="19"/>
      <c r="E9" s="19"/>
      <c r="F9" s="5"/>
      <c r="G9" s="19"/>
      <c r="H9" s="19"/>
      <c r="I9" s="19"/>
      <c r="J9" s="5"/>
      <c r="K9" s="19"/>
      <c r="L9" s="19"/>
      <c r="M9" s="20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3.950000000000003" customHeight="1" x14ac:dyDescent="0.25">
      <c r="A10" s="2"/>
      <c r="B10" s="6"/>
      <c r="C10" s="7"/>
      <c r="D10" s="70" t="s">
        <v>0</v>
      </c>
      <c r="E10" s="70"/>
      <c r="F10" s="70"/>
      <c r="G10" s="70"/>
      <c r="H10" s="70"/>
      <c r="I10" s="70"/>
      <c r="J10" s="70"/>
      <c r="K10" s="70"/>
      <c r="L10" s="70"/>
      <c r="M10" s="8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4" customHeight="1" x14ac:dyDescent="0.25">
      <c r="A11" s="2"/>
      <c r="B11" s="6"/>
      <c r="C11" s="7"/>
      <c r="D11" s="71" t="s">
        <v>83</v>
      </c>
      <c r="E11" s="71"/>
      <c r="F11" s="71"/>
      <c r="G11" s="71"/>
      <c r="H11" s="71"/>
      <c r="I11" s="71"/>
      <c r="J11" s="71"/>
      <c r="K11" s="71"/>
      <c r="L11" s="71"/>
      <c r="M11" s="12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4" customHeight="1" x14ac:dyDescent="0.25">
      <c r="A12" s="2"/>
      <c r="B12" s="6"/>
      <c r="C12" s="7"/>
      <c r="D12" s="65" t="s">
        <v>84</v>
      </c>
      <c r="E12" s="65"/>
      <c r="F12" s="65"/>
      <c r="G12" s="65"/>
      <c r="H12" s="65"/>
      <c r="I12" s="65"/>
      <c r="J12" s="65"/>
      <c r="K12" s="65"/>
      <c r="L12" s="65"/>
      <c r="M12" s="12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4" customHeight="1" x14ac:dyDescent="0.25">
      <c r="A13" s="2"/>
      <c r="B13" s="6"/>
      <c r="C13" s="7"/>
      <c r="D13" s="65" t="s">
        <v>85</v>
      </c>
      <c r="E13" s="65"/>
      <c r="F13" s="65"/>
      <c r="G13" s="65"/>
      <c r="H13" s="65"/>
      <c r="I13" s="65"/>
      <c r="J13" s="65"/>
      <c r="K13" s="65"/>
      <c r="L13" s="65"/>
      <c r="M13" s="12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4" customHeight="1" x14ac:dyDescent="0.25">
      <c r="A14" s="2"/>
      <c r="B14" s="6"/>
      <c r="C14" s="7"/>
      <c r="D14" s="65" t="s">
        <v>86</v>
      </c>
      <c r="E14" s="65"/>
      <c r="F14" s="65"/>
      <c r="G14" s="65"/>
      <c r="H14" s="65"/>
      <c r="I14" s="65"/>
      <c r="J14" s="65"/>
      <c r="K14" s="65"/>
      <c r="L14" s="65"/>
      <c r="M14" s="12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4" customHeight="1" x14ac:dyDescent="0.25">
      <c r="A15" s="2"/>
      <c r="B15" s="6"/>
      <c r="C15" s="7"/>
      <c r="D15" s="66" t="s">
        <v>87</v>
      </c>
      <c r="E15" s="66"/>
      <c r="F15" s="66"/>
      <c r="G15" s="66"/>
      <c r="H15" s="66"/>
      <c r="I15" s="66"/>
      <c r="J15" s="66"/>
      <c r="K15" s="66"/>
      <c r="L15" s="66"/>
      <c r="M15" s="12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8.1" customHeight="1" x14ac:dyDescent="0.25">
      <c r="A16" s="2"/>
      <c r="B16" s="6"/>
      <c r="C16" s="7"/>
      <c r="D16" s="7"/>
      <c r="E16" s="7"/>
      <c r="F16" s="7"/>
      <c r="G16" s="7"/>
      <c r="H16" s="7"/>
      <c r="I16" s="7"/>
      <c r="J16" s="7"/>
      <c r="K16" s="7"/>
      <c r="L16" s="7"/>
      <c r="M16" s="12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 x14ac:dyDescent="0.25">
      <c r="A17" s="2"/>
      <c r="B17" s="6"/>
      <c r="C17" s="7"/>
      <c r="D17" s="67" t="s">
        <v>88</v>
      </c>
      <c r="E17" s="67"/>
      <c r="F17" s="67"/>
      <c r="G17" s="67"/>
      <c r="H17" s="67"/>
      <c r="I17" s="67"/>
      <c r="J17" s="67"/>
      <c r="K17" s="67"/>
      <c r="L17" s="67"/>
      <c r="M17" s="12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8.1" customHeight="1" x14ac:dyDescent="0.25">
      <c r="A18" s="2"/>
      <c r="B18" s="3"/>
      <c r="C18" s="14"/>
      <c r="D18" s="15"/>
      <c r="E18" s="15"/>
      <c r="F18" s="15"/>
      <c r="G18" s="15"/>
      <c r="H18" s="15"/>
      <c r="I18" s="15"/>
      <c r="J18" s="15"/>
      <c r="K18" s="15"/>
      <c r="L18" s="15"/>
      <c r="M18" s="16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customHeight="1" x14ac:dyDescent="0.25">
      <c r="A19" s="2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customHeight="1" x14ac:dyDescent="0.25">
      <c r="A20" s="2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customHeight="1" x14ac:dyDescent="0.25">
      <c r="A21" s="2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 customHeight="1" x14ac:dyDescent="0.25">
      <c r="A22" s="2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 customHeight="1" x14ac:dyDescent="0.25">
      <c r="A23" s="2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customHeight="1" x14ac:dyDescent="0.25">
      <c r="A24" s="2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" customHeight="1" x14ac:dyDescent="0.25">
      <c r="A25" s="2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" customHeight="1" x14ac:dyDescent="0.25">
      <c r="A26" s="2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" customHeight="1" x14ac:dyDescent="0.25">
      <c r="A27" s="2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" customHeight="1" x14ac:dyDescent="0.25">
      <c r="A28" s="2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" customHeight="1" x14ac:dyDescent="0.25">
      <c r="A29" s="2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" customHeight="1" x14ac:dyDescent="0.25">
      <c r="A30" s="2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" customHeight="1" x14ac:dyDescent="0.25">
      <c r="A31" s="2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" customHeight="1" x14ac:dyDescent="0.25">
      <c r="A32" s="2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" customHeight="1" x14ac:dyDescent="0.25">
      <c r="A33" s="2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" customHeight="1" x14ac:dyDescent="0.25">
      <c r="A34" s="2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" customHeight="1" x14ac:dyDescent="0.25">
      <c r="A35" s="2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" customHeight="1" x14ac:dyDescent="0.25">
      <c r="A36" s="2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" customHeight="1" x14ac:dyDescent="0.25">
      <c r="A37" s="2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" customHeight="1" x14ac:dyDescent="0.25">
      <c r="A38" s="2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" customHeight="1" x14ac:dyDescent="0.25">
      <c r="A39" s="2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" customHeight="1" x14ac:dyDescent="0.25">
      <c r="A40" s="23" t="s">
        <v>10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" customHeight="1" x14ac:dyDescent="0.25">
      <c r="A41" s="2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" customHeight="1" x14ac:dyDescent="0.25">
      <c r="A42" s="2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" customHeight="1" x14ac:dyDescent="0.25">
      <c r="A43" s="2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" customHeight="1" x14ac:dyDescent="0.25">
      <c r="A44" s="2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" customHeight="1" x14ac:dyDescent="0.25">
      <c r="A45" s="2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" customHeight="1" x14ac:dyDescent="0.25">
      <c r="A46" s="2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" customHeight="1" x14ac:dyDescent="0.25">
      <c r="A47" s="2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" customHeight="1" x14ac:dyDescent="0.25">
      <c r="A48" s="2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" customHeight="1" x14ac:dyDescent="0.25">
      <c r="A49" s="2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" customHeight="1" x14ac:dyDescent="0.25">
      <c r="A50" s="2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" customHeight="1" x14ac:dyDescent="0.25">
      <c r="A51" s="2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" customHeight="1" x14ac:dyDescent="0.25">
      <c r="A52" s="2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" customHeight="1" x14ac:dyDescent="0.25">
      <c r="A53" s="2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" customHeight="1" x14ac:dyDescent="0.25">
      <c r="A54" s="2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" customHeight="1" x14ac:dyDescent="0.25">
      <c r="A55" s="2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" customHeight="1" x14ac:dyDescent="0.25">
      <c r="A56" s="2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" customHeight="1" x14ac:dyDescent="0.25">
      <c r="A57" s="2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" customHeight="1" x14ac:dyDescent="0.25">
      <c r="A58" s="2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" customHeight="1" x14ac:dyDescent="0.25">
      <c r="A59" s="2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" customHeight="1" x14ac:dyDescent="0.25">
      <c r="A60" s="2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" customHeight="1" x14ac:dyDescent="0.25">
      <c r="A61" s="2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" customHeight="1" x14ac:dyDescent="0.25">
      <c r="A62" s="2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" customHeight="1" x14ac:dyDescent="0.25">
      <c r="A63" s="2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" customHeight="1" x14ac:dyDescent="0.25">
      <c r="A64" s="2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" customHeight="1" x14ac:dyDescent="0.25">
      <c r="A65" s="2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" customHeight="1" x14ac:dyDescent="0.25">
      <c r="A66" s="2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" customHeight="1" x14ac:dyDescent="0.25">
      <c r="A67" s="2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" customHeight="1" x14ac:dyDescent="0.25">
      <c r="A68" s="2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" customHeight="1" x14ac:dyDescent="0.25">
      <c r="A69" s="2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" customHeight="1" x14ac:dyDescent="0.25">
      <c r="A70" s="2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" customHeight="1" x14ac:dyDescent="0.25">
      <c r="A71" s="2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" customHeight="1" x14ac:dyDescent="0.2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" customHeight="1" x14ac:dyDescent="0.25">
      <c r="A73" s="2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" customHeight="1" x14ac:dyDescent="0.25">
      <c r="A74" s="2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" customHeight="1" x14ac:dyDescent="0.25">
      <c r="A75" s="2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" customHeight="1" x14ac:dyDescent="0.25">
      <c r="A76" s="2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" customHeight="1" x14ac:dyDescent="0.25">
      <c r="A77" s="2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" customHeight="1" x14ac:dyDescent="0.25">
      <c r="A78" s="2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" customHeight="1" x14ac:dyDescent="0.25">
      <c r="A79" s="2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" customHeight="1" x14ac:dyDescent="0.25">
      <c r="A80" s="2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" customHeight="1" x14ac:dyDescent="0.25">
      <c r="A81" s="2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" customHeight="1" x14ac:dyDescent="0.25">
      <c r="A82" s="2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" customHeight="1" x14ac:dyDescent="0.25">
      <c r="A83" s="2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" customHeight="1" x14ac:dyDescent="0.25">
      <c r="A84" s="2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" customHeight="1" x14ac:dyDescent="0.25">
      <c r="A85" s="2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" customHeight="1" x14ac:dyDescent="0.25">
      <c r="A86" s="2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" customHeight="1" x14ac:dyDescent="0.25">
      <c r="A87" s="2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" customHeight="1" x14ac:dyDescent="0.25">
      <c r="A88" s="2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" customHeight="1" x14ac:dyDescent="0.25">
      <c r="A89" s="2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" customHeight="1" x14ac:dyDescent="0.25">
      <c r="A90" s="2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</sheetData>
  <sheetProtection sheet="1" objects="1" scenarios="1" formatCells="0" formatColumns="0" formatRows="0"/>
  <mergeCells count="9">
    <mergeCell ref="D13:L13"/>
    <mergeCell ref="D14:L14"/>
    <mergeCell ref="D15:L15"/>
    <mergeCell ref="D17:L17"/>
    <mergeCell ref="C2:M2"/>
    <mergeCell ref="C3:M3"/>
    <mergeCell ref="D10:L10"/>
    <mergeCell ref="D11:L11"/>
    <mergeCell ref="D12:L12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90"/>
  <sheetViews>
    <sheetView showGridLines="0" showRowColHeaders="0" zoomScaleNormal="100" workbookViewId="0">
      <pane xSplit="4" ySplit="10" topLeftCell="E14" activePane="bottomRight" state="frozen"/>
      <selection pane="topRight" activeCell="E1" sqref="E1"/>
      <selection pane="bottomLeft" activeCell="A11" sqref="A11"/>
      <selection pane="bottomRight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140625" defaultRowHeight="15" customHeight="1" x14ac:dyDescent="0.25"/>
  <cols>
    <col min="1" max="1" width="30.7109375" style="1" customWidth="1"/>
    <col min="2" max="2" width="3.7109375" style="1" customWidth="1"/>
    <col min="3" max="3" width="2.7109375" style="1" customWidth="1"/>
    <col min="4" max="4" width="34.7109375" style="1" customWidth="1"/>
    <col min="5" max="5" width="22.7109375" style="1" customWidth="1"/>
    <col min="6" max="6" width="2.7109375" style="1" customWidth="1"/>
    <col min="7" max="7" width="3.7109375" style="1" customWidth="1"/>
    <col min="8" max="8" width="2.7109375" style="1" customWidth="1"/>
    <col min="9" max="9" width="30.7109375" style="1" customWidth="1"/>
    <col min="10" max="10" width="18.7109375" style="1" customWidth="1"/>
    <col min="11" max="11" width="22.7109375" style="1" customWidth="1"/>
    <col min="12" max="12" width="2.7109375" style="1" customWidth="1"/>
    <col min="13" max="13" width="3.7109375" style="1" customWidth="1"/>
    <col min="14" max="16384" width="9.140625" style="1"/>
  </cols>
  <sheetData>
    <row r="1" spans="1:26" ht="14.1" customHeight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3.950000000000003" customHeight="1" x14ac:dyDescent="0.25">
      <c r="A2" s="2"/>
      <c r="B2" s="3"/>
      <c r="C2" s="68" t="s">
        <v>13</v>
      </c>
      <c r="D2" s="68"/>
      <c r="E2" s="68"/>
      <c r="F2" s="68"/>
      <c r="G2" s="68"/>
      <c r="H2" s="68"/>
      <c r="I2" s="68"/>
      <c r="J2" s="68"/>
      <c r="K2" s="68"/>
      <c r="L2" s="68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8" customHeight="1" thickBot="1" x14ac:dyDescent="0.3">
      <c r="A3" s="2"/>
      <c r="B3" s="3"/>
      <c r="C3" s="69" t="str">
        <f>E11&amp;"   ·   RAT "&amp;E12&amp;"   ·   FAP "&amp;FIXED(E13,2)</f>
        <v>Simples Nacional   ·   RAT 2%   ·   FAP 1,00</v>
      </c>
      <c r="D3" s="69"/>
      <c r="E3" s="69"/>
      <c r="F3" s="69"/>
      <c r="G3" s="69"/>
      <c r="H3" s="69"/>
      <c r="I3" s="69"/>
      <c r="J3" s="69"/>
      <c r="K3" s="69"/>
      <c r="L3" s="69"/>
      <c r="M3" s="64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9.9499999999999993" customHeight="1" x14ac:dyDescent="0.25">
      <c r="A4" s="2"/>
      <c r="B4" s="3"/>
      <c r="C4" s="5"/>
      <c r="D4" s="5"/>
      <c r="E4" s="5"/>
      <c r="F4" s="3"/>
      <c r="G4" s="3"/>
      <c r="H4" s="5"/>
      <c r="I4" s="3"/>
      <c r="J4" s="5"/>
      <c r="K4" s="5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0.100000000000001" customHeight="1" x14ac:dyDescent="0.25">
      <c r="A5" s="2"/>
      <c r="B5" s="6"/>
      <c r="C5" s="78" t="s">
        <v>34</v>
      </c>
      <c r="D5" s="79"/>
      <c r="E5" s="79"/>
      <c r="F5" s="80"/>
      <c r="G5" s="10"/>
      <c r="H5" s="83" t="s">
        <v>35</v>
      </c>
      <c r="I5" s="84"/>
      <c r="J5" s="83" t="s">
        <v>36</v>
      </c>
      <c r="K5" s="88"/>
      <c r="L5" s="84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3.950000000000003" customHeight="1" x14ac:dyDescent="0.6">
      <c r="A6" s="2"/>
      <c r="B6" s="6"/>
      <c r="C6" s="81">
        <f>J14</f>
        <v>7541.1111111111113</v>
      </c>
      <c r="D6" s="79"/>
      <c r="E6" s="79"/>
      <c r="F6" s="79"/>
      <c r="G6" s="10"/>
      <c r="H6" s="85">
        <f>IF(E18&gt;0,J14/E18,0)</f>
        <v>34.277777777777779</v>
      </c>
      <c r="I6" s="86"/>
      <c r="J6" s="89">
        <f>IF(E10&gt;0,J14/E10,0)</f>
        <v>1.5082222222222224</v>
      </c>
      <c r="K6" s="88"/>
      <c r="L6" s="86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8" customHeight="1" x14ac:dyDescent="0.25">
      <c r="A7" s="2"/>
      <c r="B7" s="3"/>
      <c r="C7" s="82">
        <f>J15</f>
        <v>90493.333333333343</v>
      </c>
      <c r="D7" s="79"/>
      <c r="E7" s="79"/>
      <c r="F7" s="79"/>
      <c r="G7" s="17"/>
      <c r="H7" s="87">
        <f>E18</f>
        <v>220</v>
      </c>
      <c r="I7" s="88"/>
      <c r="J7" s="90">
        <f>J6</f>
        <v>1.5082222222222224</v>
      </c>
      <c r="K7" s="88"/>
      <c r="L7" s="86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4.1" customHeight="1" x14ac:dyDescent="0.25">
      <c r="A8" s="2"/>
      <c r="B8" s="3"/>
      <c r="C8" s="19"/>
      <c r="D8" s="19"/>
      <c r="E8" s="20"/>
      <c r="F8" s="20"/>
      <c r="G8" s="3"/>
      <c r="H8" s="19"/>
      <c r="I8" s="19"/>
      <c r="J8" s="19"/>
      <c r="K8" s="19"/>
      <c r="L8" s="20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0" customHeight="1" x14ac:dyDescent="0.25">
      <c r="A9" s="2"/>
      <c r="B9" s="6"/>
      <c r="C9" s="7"/>
      <c r="D9" s="70" t="s">
        <v>14</v>
      </c>
      <c r="E9" s="75"/>
      <c r="F9" s="9"/>
      <c r="G9" s="10"/>
      <c r="H9" s="7"/>
      <c r="I9" s="70" t="s">
        <v>31</v>
      </c>
      <c r="J9" s="70"/>
      <c r="K9" s="70"/>
      <c r="L9" s="8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4" customHeight="1" x14ac:dyDescent="0.25">
      <c r="A10" s="2"/>
      <c r="B10" s="6"/>
      <c r="C10" s="7"/>
      <c r="D10" s="7" t="s">
        <v>15</v>
      </c>
      <c r="E10" s="27">
        <v>5000</v>
      </c>
      <c r="F10" s="24"/>
      <c r="G10" s="10"/>
      <c r="H10" s="7"/>
      <c r="I10" s="7" t="s">
        <v>15</v>
      </c>
      <c r="J10" s="25">
        <f>E10</f>
        <v>5000</v>
      </c>
      <c r="K10" s="26">
        <f>IF($E$10&gt;0,J10/$J$14,0)</f>
        <v>0.66303226757035505</v>
      </c>
      <c r="L10" s="12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4" customHeight="1" x14ac:dyDescent="0.25">
      <c r="A11" s="2"/>
      <c r="B11" s="6"/>
      <c r="C11" s="7"/>
      <c r="D11" s="21" t="s">
        <v>16</v>
      </c>
      <c r="E11" s="31" t="s">
        <v>5</v>
      </c>
      <c r="F11" s="24"/>
      <c r="G11" s="10"/>
      <c r="H11" s="7"/>
      <c r="I11" s="21" t="s">
        <v>2</v>
      </c>
      <c r="J11" s="29">
        <f>E35</f>
        <v>400</v>
      </c>
      <c r="K11" s="30">
        <f>IF($E$10&gt;0,J11/$J$14,0)</f>
        <v>5.3042581405628404E-2</v>
      </c>
      <c r="L11" s="12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4" customHeight="1" x14ac:dyDescent="0.25">
      <c r="A12" s="2"/>
      <c r="B12" s="6"/>
      <c r="C12" s="7"/>
      <c r="D12" s="21" t="s">
        <v>17</v>
      </c>
      <c r="E12" s="31" t="s">
        <v>1</v>
      </c>
      <c r="F12" s="24"/>
      <c r="G12" s="10"/>
      <c r="H12" s="7"/>
      <c r="I12" s="21" t="s">
        <v>3</v>
      </c>
      <c r="J12" s="29">
        <f>E43</f>
        <v>1241.1111111111111</v>
      </c>
      <c r="K12" s="30">
        <f>IF($E$10&gt;0,J12/$J$14,0)</f>
        <v>0.16457934286135259</v>
      </c>
      <c r="L12" s="12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4" customHeight="1" x14ac:dyDescent="0.25">
      <c r="A13" s="2"/>
      <c r="B13" s="6"/>
      <c r="C13" s="7"/>
      <c r="D13" s="21" t="s">
        <v>18</v>
      </c>
      <c r="E13" s="32">
        <v>1</v>
      </c>
      <c r="F13" s="24"/>
      <c r="G13" s="10"/>
      <c r="H13" s="7"/>
      <c r="I13" s="21" t="s">
        <v>4</v>
      </c>
      <c r="J13" s="29">
        <f>E49</f>
        <v>900</v>
      </c>
      <c r="K13" s="30">
        <f>IF($E$10&gt;0,J13/$J$14,0)</f>
        <v>0.11934580816266391</v>
      </c>
      <c r="L13" s="12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4" customHeight="1" x14ac:dyDescent="0.3">
      <c r="A14" s="2"/>
      <c r="B14" s="6"/>
      <c r="C14" s="7"/>
      <c r="D14" s="21" t="s">
        <v>19</v>
      </c>
      <c r="E14" s="27">
        <v>200</v>
      </c>
      <c r="F14" s="24"/>
      <c r="G14" s="10"/>
      <c r="H14" s="7"/>
      <c r="I14" s="33" t="s">
        <v>32</v>
      </c>
      <c r="J14" s="34">
        <f>SUM(J10:J13)</f>
        <v>7541.1111111111113</v>
      </c>
      <c r="K14" s="21"/>
      <c r="L14" s="12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4" customHeight="1" x14ac:dyDescent="0.25">
      <c r="A15" s="2"/>
      <c r="B15" s="6"/>
      <c r="C15" s="7"/>
      <c r="D15" s="21" t="s">
        <v>20</v>
      </c>
      <c r="E15" s="27">
        <v>500</v>
      </c>
      <c r="F15" s="24"/>
      <c r="G15" s="10"/>
      <c r="H15" s="7"/>
      <c r="I15" s="22" t="s">
        <v>33</v>
      </c>
      <c r="J15" s="35">
        <f>J14*12</f>
        <v>90493.333333333343</v>
      </c>
      <c r="K15" s="22"/>
      <c r="L15" s="12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1.95" customHeight="1" x14ac:dyDescent="0.25">
      <c r="A16" s="2"/>
      <c r="B16" s="6"/>
      <c r="C16" s="7"/>
      <c r="D16" s="21" t="s">
        <v>21</v>
      </c>
      <c r="E16" s="27">
        <v>400</v>
      </c>
      <c r="F16" s="24"/>
      <c r="G16" s="10"/>
      <c r="H16" s="7"/>
      <c r="I16" s="77" t="str">
        <f t="shared" ref="I16" si="0">IF(E10&gt;0,"Este funcionário custa "&amp;ROUND((J14/E10-1)*100,0)&amp;"% a mais que o salário bruto","")</f>
        <v>Este funcionário custa 51% a mais que o salário bruto</v>
      </c>
      <c r="J16" s="77"/>
      <c r="K16" s="77"/>
      <c r="L16" s="12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4" customHeight="1" x14ac:dyDescent="0.25">
      <c r="A17" s="2"/>
      <c r="B17" s="6"/>
      <c r="C17" s="7"/>
      <c r="D17" s="21" t="s">
        <v>22</v>
      </c>
      <c r="E17" s="27">
        <v>0</v>
      </c>
      <c r="F17" s="24"/>
      <c r="G17" s="10"/>
      <c r="H17" s="7"/>
      <c r="I17" s="7"/>
      <c r="J17" s="7"/>
      <c r="K17" s="7"/>
      <c r="L17" s="12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4" customHeight="1" x14ac:dyDescent="0.25">
      <c r="A18" s="2"/>
      <c r="B18" s="6"/>
      <c r="C18" s="7"/>
      <c r="D18" s="21" t="s">
        <v>23</v>
      </c>
      <c r="E18" s="36">
        <v>220</v>
      </c>
      <c r="F18" s="24"/>
      <c r="G18" s="10"/>
      <c r="H18" s="7"/>
      <c r="I18" s="7"/>
      <c r="J18" s="7"/>
      <c r="K18" s="7"/>
      <c r="L18" s="12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4" customHeight="1" x14ac:dyDescent="0.25">
      <c r="A19" s="2"/>
      <c r="B19" s="6"/>
      <c r="C19" s="7"/>
      <c r="D19" s="21" t="s">
        <v>24</v>
      </c>
      <c r="E19" s="31" t="s">
        <v>6</v>
      </c>
      <c r="F19" s="24"/>
      <c r="G19" s="10"/>
      <c r="H19" s="7"/>
      <c r="I19" s="7"/>
      <c r="J19" s="7"/>
      <c r="K19" s="7"/>
      <c r="L19" s="12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4" customHeight="1" x14ac:dyDescent="0.25">
      <c r="A20" s="2"/>
      <c r="B20" s="6"/>
      <c r="C20" s="7"/>
      <c r="D20" s="22" t="s">
        <v>25</v>
      </c>
      <c r="E20" s="28" t="s">
        <v>6</v>
      </c>
      <c r="F20" s="24"/>
      <c r="G20" s="10"/>
      <c r="H20" s="7"/>
      <c r="I20" s="7"/>
      <c r="J20" s="7"/>
      <c r="K20" s="7"/>
      <c r="L20" s="12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0.100000000000001" customHeight="1" x14ac:dyDescent="0.25">
      <c r="A21" s="2"/>
      <c r="B21" s="6"/>
      <c r="C21" s="7"/>
      <c r="D21" s="7"/>
      <c r="E21" s="7"/>
      <c r="F21" s="7"/>
      <c r="G21" s="10"/>
      <c r="H21" s="7"/>
      <c r="I21" s="7"/>
      <c r="J21" s="7"/>
      <c r="K21" s="7"/>
      <c r="L21" s="12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0.100000000000001" customHeight="1" x14ac:dyDescent="0.25">
      <c r="A22" s="2"/>
      <c r="B22" s="6"/>
      <c r="C22" s="7"/>
      <c r="D22" s="76" t="s">
        <v>26</v>
      </c>
      <c r="E22" s="76"/>
      <c r="F22" s="7"/>
      <c r="G22" s="10"/>
      <c r="H22" s="7"/>
      <c r="I22" s="7"/>
      <c r="J22" s="7"/>
      <c r="K22" s="7"/>
      <c r="L22" s="12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0.100000000000001" customHeight="1" x14ac:dyDescent="0.25">
      <c r="A23" s="2"/>
      <c r="B23" s="6"/>
      <c r="C23" s="7"/>
      <c r="D23" s="37" t="s">
        <v>27</v>
      </c>
      <c r="E23" s="38">
        <f>IF(E11="Simples Nacional",0,0.2)</f>
        <v>0</v>
      </c>
      <c r="F23" s="7"/>
      <c r="G23" s="10"/>
      <c r="H23" s="7"/>
      <c r="I23" s="7"/>
      <c r="J23" s="7"/>
      <c r="K23" s="7"/>
      <c r="L23" s="12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0.100000000000001" customHeight="1" x14ac:dyDescent="0.25">
      <c r="A24" s="2"/>
      <c r="B24" s="6"/>
      <c r="C24" s="7"/>
      <c r="D24" s="39" t="s">
        <v>28</v>
      </c>
      <c r="E24" s="40">
        <v>0.08</v>
      </c>
      <c r="F24" s="7"/>
      <c r="G24" s="10"/>
      <c r="H24" s="7"/>
      <c r="I24" s="7"/>
      <c r="J24" s="7"/>
      <c r="K24" s="7"/>
      <c r="L24" s="12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0.100000000000001" customHeight="1" x14ac:dyDescent="0.25">
      <c r="A25" s="2"/>
      <c r="B25" s="6"/>
      <c r="C25" s="7"/>
      <c r="D25" s="39" t="s">
        <v>29</v>
      </c>
      <c r="E25" s="40">
        <f>IF(LEFT(E11,16)="Simples Nacional",0,0.058)</f>
        <v>0</v>
      </c>
      <c r="F25" s="7"/>
      <c r="G25" s="10"/>
      <c r="H25" s="7"/>
      <c r="I25" s="7"/>
      <c r="J25" s="7"/>
      <c r="K25" s="7"/>
      <c r="L25" s="12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0.100000000000001" customHeight="1" x14ac:dyDescent="0.25">
      <c r="A26" s="2"/>
      <c r="B26" s="6"/>
      <c r="C26" s="7"/>
      <c r="D26" s="39" t="s">
        <v>30</v>
      </c>
      <c r="E26" s="41">
        <f>IF(E11="Simples Nacional",0,IF(E12="1%",0.01,IF(E12="2%",0.02,0.03))*E13)</f>
        <v>0</v>
      </c>
      <c r="F26" s="7"/>
      <c r="G26" s="10"/>
      <c r="H26" s="7"/>
      <c r="I26" s="7"/>
      <c r="J26" s="7"/>
      <c r="K26" s="7"/>
      <c r="L26" s="12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0.100000000000001" customHeight="1" x14ac:dyDescent="0.25">
      <c r="A27" s="2"/>
      <c r="B27" s="3"/>
      <c r="C27" s="18"/>
      <c r="D27" s="21"/>
      <c r="E27" s="21"/>
      <c r="F27" s="7"/>
      <c r="G27" s="17"/>
      <c r="H27" s="18"/>
      <c r="I27" s="7"/>
      <c r="J27" s="7"/>
      <c r="K27" s="7"/>
      <c r="L27" s="12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4.1" customHeight="1" x14ac:dyDescent="0.25">
      <c r="A28" s="2"/>
      <c r="B28" s="3"/>
      <c r="C28" s="19"/>
      <c r="D28" s="19"/>
      <c r="E28" s="19"/>
      <c r="F28" s="19"/>
      <c r="G28" s="5"/>
      <c r="H28" s="19"/>
      <c r="I28" s="19"/>
      <c r="J28" s="19"/>
      <c r="K28" s="19"/>
      <c r="L28" s="20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0" customHeight="1" x14ac:dyDescent="0.25">
      <c r="A29" s="2"/>
      <c r="B29" s="6"/>
      <c r="C29" s="7"/>
      <c r="D29" s="70" t="s">
        <v>37</v>
      </c>
      <c r="E29" s="70"/>
      <c r="F29" s="7"/>
      <c r="G29" s="7"/>
      <c r="H29" s="7"/>
      <c r="I29" s="42" t="s">
        <v>38</v>
      </c>
      <c r="J29" s="42" t="s">
        <v>39</v>
      </c>
      <c r="K29" s="7"/>
      <c r="L29" s="8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6.1" customHeight="1" x14ac:dyDescent="0.25">
      <c r="A30" s="2"/>
      <c r="B30" s="6"/>
      <c r="C30" s="7"/>
      <c r="D30" s="43" t="s">
        <v>2</v>
      </c>
      <c r="E30" s="7"/>
      <c r="F30" s="7"/>
      <c r="G30" s="7"/>
      <c r="H30" s="7"/>
      <c r="I30" s="7"/>
      <c r="J30" s="7"/>
      <c r="K30" s="7"/>
      <c r="L30" s="12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1.95" customHeight="1" x14ac:dyDescent="0.25">
      <c r="A31" s="2"/>
      <c r="B31" s="6"/>
      <c r="C31" s="7"/>
      <c r="D31" s="7" t="s">
        <v>27</v>
      </c>
      <c r="E31" s="25">
        <f>E10*E23</f>
        <v>0</v>
      </c>
      <c r="F31" s="7"/>
      <c r="G31" s="7"/>
      <c r="H31" s="7"/>
      <c r="I31" s="44">
        <f>IF($E$10&gt;0,E31/$E$10,0)</f>
        <v>0</v>
      </c>
      <c r="J31" s="73" t="s">
        <v>40</v>
      </c>
      <c r="K31" s="73"/>
      <c r="L31" s="12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1.95" customHeight="1" x14ac:dyDescent="0.25">
      <c r="A32" s="2"/>
      <c r="B32" s="6"/>
      <c r="C32" s="7"/>
      <c r="D32" s="21" t="s">
        <v>41</v>
      </c>
      <c r="E32" s="29">
        <f>E10*E26</f>
        <v>0</v>
      </c>
      <c r="F32" s="21"/>
      <c r="G32" s="21"/>
      <c r="H32" s="21"/>
      <c r="I32" s="45">
        <f>IF($E$10&gt;0,E32/$E$10,0)</f>
        <v>0</v>
      </c>
      <c r="J32" s="74" t="s">
        <v>42</v>
      </c>
      <c r="K32" s="74"/>
      <c r="L32" s="12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1.95" customHeight="1" x14ac:dyDescent="0.25">
      <c r="A33" s="2"/>
      <c r="B33" s="6"/>
      <c r="C33" s="7"/>
      <c r="D33" s="21" t="s">
        <v>28</v>
      </c>
      <c r="E33" s="29">
        <f>E10*E24</f>
        <v>400</v>
      </c>
      <c r="F33" s="21"/>
      <c r="G33" s="21"/>
      <c r="H33" s="21"/>
      <c r="I33" s="45">
        <f>IF($E$10&gt;0,E33/$E$10,0)</f>
        <v>0.08</v>
      </c>
      <c r="J33" s="74" t="s">
        <v>43</v>
      </c>
      <c r="K33" s="74"/>
      <c r="L33" s="12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1.95" customHeight="1" x14ac:dyDescent="0.25">
      <c r="A34" s="2"/>
      <c r="B34" s="6"/>
      <c r="C34" s="7"/>
      <c r="D34" s="22" t="s">
        <v>44</v>
      </c>
      <c r="E34" s="35">
        <f>E10*E25</f>
        <v>0</v>
      </c>
      <c r="F34" s="22"/>
      <c r="G34" s="22"/>
      <c r="H34" s="22"/>
      <c r="I34" s="46">
        <f>IF($E$10&gt;0,E34/$E$10,0)</f>
        <v>0</v>
      </c>
      <c r="J34" s="72" t="s">
        <v>45</v>
      </c>
      <c r="K34" s="72"/>
      <c r="L34" s="12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1.95" customHeight="1" x14ac:dyDescent="0.25">
      <c r="A35" s="2"/>
      <c r="B35" s="6"/>
      <c r="C35" s="7"/>
      <c r="D35" s="47" t="s">
        <v>46</v>
      </c>
      <c r="E35" s="48">
        <f>SUM(E31:E34)</f>
        <v>400</v>
      </c>
      <c r="F35" s="47"/>
      <c r="G35" s="47"/>
      <c r="H35" s="47"/>
      <c r="I35" s="49">
        <f>IF($E$10&gt;0,E35/$E$10,0)</f>
        <v>0.08</v>
      </c>
      <c r="J35" s="47"/>
      <c r="K35" s="47"/>
      <c r="L35" s="12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26.1" customHeight="1" x14ac:dyDescent="0.25">
      <c r="A36" s="2"/>
      <c r="B36" s="6"/>
      <c r="C36" s="7"/>
      <c r="D36" s="43" t="s">
        <v>3</v>
      </c>
      <c r="E36" s="7"/>
      <c r="F36" s="7"/>
      <c r="G36" s="7"/>
      <c r="H36" s="7"/>
      <c r="I36" s="7"/>
      <c r="J36" s="7"/>
      <c r="K36" s="7"/>
      <c r="L36" s="12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1.95" customHeight="1" x14ac:dyDescent="0.25">
      <c r="A37" s="2"/>
      <c r="B37" s="6"/>
      <c r="C37" s="7"/>
      <c r="D37" s="7" t="s">
        <v>47</v>
      </c>
      <c r="E37" s="25">
        <f>E10/12</f>
        <v>416.66666666666669</v>
      </c>
      <c r="F37" s="7"/>
      <c r="G37" s="7"/>
      <c r="H37" s="7"/>
      <c r="I37" s="44">
        <f t="shared" ref="I37:I43" si="1">IF($E$10&gt;0,E37/$E$10,0)</f>
        <v>8.3333333333333343E-2</v>
      </c>
      <c r="J37" s="73" t="s">
        <v>48</v>
      </c>
      <c r="K37" s="73"/>
      <c r="L37" s="12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1.95" customHeight="1" x14ac:dyDescent="0.25">
      <c r="A38" s="2"/>
      <c r="B38" s="6"/>
      <c r="C38" s="7"/>
      <c r="D38" s="21" t="s">
        <v>49</v>
      </c>
      <c r="E38" s="29">
        <f>E10/12</f>
        <v>416.66666666666669</v>
      </c>
      <c r="F38" s="21"/>
      <c r="G38" s="21"/>
      <c r="H38" s="21"/>
      <c r="I38" s="45">
        <f t="shared" si="1"/>
        <v>8.3333333333333343E-2</v>
      </c>
      <c r="J38" s="74" t="s">
        <v>48</v>
      </c>
      <c r="K38" s="74"/>
      <c r="L38" s="12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1.95" customHeight="1" x14ac:dyDescent="0.25">
      <c r="A39" s="2"/>
      <c r="B39" s="6"/>
      <c r="C39" s="7"/>
      <c r="D39" s="21" t="s">
        <v>50</v>
      </c>
      <c r="E39" s="29">
        <f>E38/3</f>
        <v>138.88888888888889</v>
      </c>
      <c r="F39" s="21"/>
      <c r="G39" s="21"/>
      <c r="H39" s="21"/>
      <c r="I39" s="45">
        <f t="shared" si="1"/>
        <v>2.7777777777777776E-2</v>
      </c>
      <c r="J39" s="74" t="s">
        <v>51</v>
      </c>
      <c r="K39" s="74"/>
      <c r="L39" s="12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1.95" customHeight="1" x14ac:dyDescent="0.25">
      <c r="A40" s="23" t="s">
        <v>10</v>
      </c>
      <c r="B40" s="6"/>
      <c r="C40" s="7"/>
      <c r="D40" s="21" t="s">
        <v>52</v>
      </c>
      <c r="E40" s="29">
        <f>(E37+E38+E39)*E24</f>
        <v>77.777777777777786</v>
      </c>
      <c r="F40" s="21"/>
      <c r="G40" s="21"/>
      <c r="H40" s="21"/>
      <c r="I40" s="45">
        <f t="shared" si="1"/>
        <v>1.5555555555555557E-2</v>
      </c>
      <c r="J40" s="74" t="s">
        <v>53</v>
      </c>
      <c r="K40" s="74"/>
      <c r="L40" s="12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1.95" customHeight="1" x14ac:dyDescent="0.25">
      <c r="A41" s="2"/>
      <c r="B41" s="6"/>
      <c r="C41" s="7"/>
      <c r="D41" s="21" t="s">
        <v>54</v>
      </c>
      <c r="E41" s="29">
        <f>(E37+E38+E39)*(E23+E26+E25)</f>
        <v>0</v>
      </c>
      <c r="F41" s="21"/>
      <c r="G41" s="21"/>
      <c r="H41" s="21"/>
      <c r="I41" s="45">
        <f t="shared" si="1"/>
        <v>0</v>
      </c>
      <c r="J41" s="74" t="s">
        <v>11</v>
      </c>
      <c r="K41" s="74"/>
      <c r="L41" s="12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1.95" customHeight="1" x14ac:dyDescent="0.25">
      <c r="A42" s="2"/>
      <c r="B42" s="6"/>
      <c r="C42" s="7"/>
      <c r="D42" s="22" t="s">
        <v>55</v>
      </c>
      <c r="E42" s="35">
        <f>IF(E20="Sim",0.4*(E33+E40),0)</f>
        <v>191.11111111111111</v>
      </c>
      <c r="F42" s="22"/>
      <c r="G42" s="22"/>
      <c r="H42" s="22"/>
      <c r="I42" s="46">
        <f t="shared" si="1"/>
        <v>3.822222222222222E-2</v>
      </c>
      <c r="J42" s="72" t="s">
        <v>56</v>
      </c>
      <c r="K42" s="72"/>
      <c r="L42" s="12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1.95" customHeight="1" x14ac:dyDescent="0.25">
      <c r="A43" s="2"/>
      <c r="B43" s="6"/>
      <c r="C43" s="7"/>
      <c r="D43" s="47" t="s">
        <v>57</v>
      </c>
      <c r="E43" s="48">
        <f>SUM(E37:E42)</f>
        <v>1241.1111111111111</v>
      </c>
      <c r="F43" s="47"/>
      <c r="G43" s="47"/>
      <c r="H43" s="47"/>
      <c r="I43" s="49">
        <f t="shared" si="1"/>
        <v>0.24822222222222221</v>
      </c>
      <c r="J43" s="47"/>
      <c r="K43" s="47"/>
      <c r="L43" s="12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6.1" customHeight="1" x14ac:dyDescent="0.25">
      <c r="A44" s="2"/>
      <c r="B44" s="6"/>
      <c r="C44" s="7"/>
      <c r="D44" s="43" t="s">
        <v>4</v>
      </c>
      <c r="E44" s="7"/>
      <c r="F44" s="7"/>
      <c r="G44" s="7"/>
      <c r="H44" s="7"/>
      <c r="I44" s="7"/>
      <c r="J44" s="7"/>
      <c r="K44" s="7"/>
      <c r="L44" s="12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1.95" customHeight="1" x14ac:dyDescent="0.25">
      <c r="A45" s="2"/>
      <c r="B45" s="6"/>
      <c r="C45" s="7"/>
      <c r="D45" s="7" t="s">
        <v>58</v>
      </c>
      <c r="E45" s="25">
        <f>IF(E19="Sim",MAX(0,E14-0.06*E10),E14)</f>
        <v>0</v>
      </c>
      <c r="F45" s="7"/>
      <c r="G45" s="7"/>
      <c r="H45" s="7"/>
      <c r="I45" s="44">
        <f>IF($E$10&gt;0,E45/$E$10,0)</f>
        <v>0</v>
      </c>
      <c r="J45" s="73" t="s">
        <v>59</v>
      </c>
      <c r="K45" s="73"/>
      <c r="L45" s="12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1.95" customHeight="1" x14ac:dyDescent="0.25">
      <c r="A46" s="2"/>
      <c r="B46" s="6"/>
      <c r="C46" s="7"/>
      <c r="D46" s="21" t="s">
        <v>20</v>
      </c>
      <c r="E46" s="29">
        <f>E15</f>
        <v>500</v>
      </c>
      <c r="F46" s="21"/>
      <c r="G46" s="21"/>
      <c r="H46" s="21"/>
      <c r="I46" s="45">
        <f>IF($E$10&gt;0,E46/$E$10,0)</f>
        <v>0.1</v>
      </c>
      <c r="J46" s="74"/>
      <c r="K46" s="74"/>
      <c r="L46" s="12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1.95" customHeight="1" x14ac:dyDescent="0.25">
      <c r="A47" s="2"/>
      <c r="B47" s="6"/>
      <c r="C47" s="7"/>
      <c r="D47" s="21" t="s">
        <v>60</v>
      </c>
      <c r="E47" s="29">
        <f>E16</f>
        <v>400</v>
      </c>
      <c r="F47" s="21"/>
      <c r="G47" s="21"/>
      <c r="H47" s="21"/>
      <c r="I47" s="45">
        <f>IF($E$10&gt;0,E47/$E$10,0)</f>
        <v>0.08</v>
      </c>
      <c r="J47" s="74"/>
      <c r="K47" s="74"/>
      <c r="L47" s="12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1.95" customHeight="1" x14ac:dyDescent="0.25">
      <c r="A48" s="2"/>
      <c r="B48" s="6"/>
      <c r="C48" s="7"/>
      <c r="D48" s="22" t="s">
        <v>22</v>
      </c>
      <c r="E48" s="35">
        <f>E17</f>
        <v>0</v>
      </c>
      <c r="F48" s="22"/>
      <c r="G48" s="22"/>
      <c r="H48" s="22"/>
      <c r="I48" s="46">
        <f>IF($E$10&gt;0,E48/$E$10,0)</f>
        <v>0</v>
      </c>
      <c r="J48" s="72"/>
      <c r="K48" s="72"/>
      <c r="L48" s="12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1.95" customHeight="1" x14ac:dyDescent="0.25">
      <c r="A49" s="2"/>
      <c r="B49" s="6"/>
      <c r="C49" s="7"/>
      <c r="D49" s="47" t="s">
        <v>61</v>
      </c>
      <c r="E49" s="48">
        <f>SUM(E45:E48)</f>
        <v>900</v>
      </c>
      <c r="F49" s="47"/>
      <c r="G49" s="47"/>
      <c r="H49" s="47"/>
      <c r="I49" s="49">
        <f>IF($E$10&gt;0,E49/$E$10,0)</f>
        <v>0.18</v>
      </c>
      <c r="J49" s="47"/>
      <c r="K49" s="47"/>
      <c r="L49" s="12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" customHeight="1" x14ac:dyDescent="0.25">
      <c r="A50" s="2"/>
      <c r="B50" s="3"/>
      <c r="C50" s="14"/>
      <c r="D50" s="15"/>
      <c r="E50" s="15"/>
      <c r="F50" s="15"/>
      <c r="G50" s="15"/>
      <c r="H50" s="15"/>
      <c r="I50" s="15"/>
      <c r="J50" s="15"/>
      <c r="K50" s="15"/>
      <c r="L50" s="16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" customHeight="1" x14ac:dyDescent="0.25">
      <c r="A51" s="2"/>
      <c r="B51" s="3"/>
      <c r="C51" s="3"/>
      <c r="D51" s="50" t="s">
        <v>62</v>
      </c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" customHeight="1" x14ac:dyDescent="0.25">
      <c r="A52" s="2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" customHeight="1" x14ac:dyDescent="0.25">
      <c r="A53" s="2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" customHeight="1" x14ac:dyDescent="0.25">
      <c r="A54" s="2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" customHeight="1" x14ac:dyDescent="0.25">
      <c r="A55" s="2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" customHeight="1" x14ac:dyDescent="0.25">
      <c r="A56" s="2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" customHeight="1" x14ac:dyDescent="0.25">
      <c r="A57" s="2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" customHeight="1" x14ac:dyDescent="0.25">
      <c r="A58" s="2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" customHeight="1" x14ac:dyDescent="0.25">
      <c r="A59" s="2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" customHeight="1" x14ac:dyDescent="0.25">
      <c r="A60" s="2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" customHeight="1" x14ac:dyDescent="0.25">
      <c r="A61" s="2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" customHeight="1" x14ac:dyDescent="0.25">
      <c r="A62" s="2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" customHeight="1" x14ac:dyDescent="0.25">
      <c r="A63" s="2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" customHeight="1" x14ac:dyDescent="0.25">
      <c r="A64" s="2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" customHeight="1" x14ac:dyDescent="0.25">
      <c r="A65" s="2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" customHeight="1" x14ac:dyDescent="0.25">
      <c r="A66" s="2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" customHeight="1" x14ac:dyDescent="0.25">
      <c r="A67" s="2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" customHeight="1" x14ac:dyDescent="0.25">
      <c r="A68" s="2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" customHeight="1" x14ac:dyDescent="0.25">
      <c r="A69" s="2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" customHeight="1" x14ac:dyDescent="0.25">
      <c r="A70" s="2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" customHeight="1" x14ac:dyDescent="0.25">
      <c r="A71" s="2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" customHeight="1" x14ac:dyDescent="0.2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" customHeight="1" x14ac:dyDescent="0.25">
      <c r="A73" s="2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" customHeight="1" x14ac:dyDescent="0.25">
      <c r="A74" s="2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" customHeight="1" x14ac:dyDescent="0.25">
      <c r="A75" s="2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" customHeight="1" x14ac:dyDescent="0.25">
      <c r="A76" s="2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" customHeight="1" x14ac:dyDescent="0.25">
      <c r="A77" s="2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" customHeight="1" x14ac:dyDescent="0.25">
      <c r="A78" s="2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" customHeight="1" x14ac:dyDescent="0.25">
      <c r="A79" s="2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" customHeight="1" x14ac:dyDescent="0.25">
      <c r="A80" s="2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" customHeight="1" x14ac:dyDescent="0.25">
      <c r="A81" s="2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" customHeight="1" x14ac:dyDescent="0.25">
      <c r="A82" s="2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" customHeight="1" x14ac:dyDescent="0.25">
      <c r="A83" s="2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" customHeight="1" x14ac:dyDescent="0.25">
      <c r="A84" s="2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" customHeight="1" x14ac:dyDescent="0.25">
      <c r="A85" s="2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" customHeight="1" x14ac:dyDescent="0.25">
      <c r="A86" s="2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" customHeight="1" x14ac:dyDescent="0.25">
      <c r="A87" s="2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" customHeight="1" x14ac:dyDescent="0.25">
      <c r="A88" s="2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" customHeight="1" x14ac:dyDescent="0.25">
      <c r="A89" s="2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" customHeight="1" x14ac:dyDescent="0.25">
      <c r="A90" s="2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</sheetData>
  <sheetProtection sheet="1" objects="1" scenarios="1" formatCells="0" formatColumns="0" formatRows="0"/>
  <mergeCells count="30">
    <mergeCell ref="C2:L2"/>
    <mergeCell ref="C3:L3"/>
    <mergeCell ref="D9:E9"/>
    <mergeCell ref="D22:E22"/>
    <mergeCell ref="I9:K9"/>
    <mergeCell ref="I16:K16"/>
    <mergeCell ref="C5:F5"/>
    <mergeCell ref="C6:F6"/>
    <mergeCell ref="C7:F7"/>
    <mergeCell ref="H5:I5"/>
    <mergeCell ref="H6:I6"/>
    <mergeCell ref="H7:I7"/>
    <mergeCell ref="J5:L5"/>
    <mergeCell ref="J6:L6"/>
    <mergeCell ref="J7:L7"/>
    <mergeCell ref="D29:E29"/>
    <mergeCell ref="J31:K31"/>
    <mergeCell ref="J32:K32"/>
    <mergeCell ref="J33:K33"/>
    <mergeCell ref="J34:K34"/>
    <mergeCell ref="J37:K37"/>
    <mergeCell ref="J38:K38"/>
    <mergeCell ref="J39:K39"/>
    <mergeCell ref="J40:K40"/>
    <mergeCell ref="J41:K41"/>
    <mergeCell ref="J42:K42"/>
    <mergeCell ref="J45:K45"/>
    <mergeCell ref="J46:K46"/>
    <mergeCell ref="J47:K47"/>
    <mergeCell ref="J48:K48"/>
  </mergeCells>
  <dataValidations count="1">
    <dataValidation type="decimal" allowBlank="1" showInputMessage="1" showErrorMessage="1" error="O FAP vai de 0,50 a 2,00." sqref="E13" xr:uid="{FF127E1B-F07F-4385-AFC1-620FEF99E8B6}">
      <formula1>0.5</formula1>
      <formula2>2</formula2>
    </dataValidation>
  </dataValidations>
  <pageMargins left="0.75" right="0.75" top="1" bottom="1" header="0.511811023622047" footer="0.511811023622047"/>
  <pageSetup paperSize="9" scale="30" fitToHeight="0"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94EC231-AD45-4D58-B002-92976F4E5DC6}">
          <x14:formula1>
            <xm:f>Listas!$A$1:$A$4</xm:f>
          </x14:formula1>
          <xm:sqref>E11</xm:sqref>
        </x14:dataValidation>
        <x14:dataValidation type="list" allowBlank="1" showInputMessage="1" showErrorMessage="1" xr:uid="{DF63C6D2-A25C-46FE-97CB-8AF734E62404}">
          <x14:formula1>
            <xm:f>Listas!$B$1:$B$3</xm:f>
          </x14:formula1>
          <xm:sqref>E12</xm:sqref>
        </x14:dataValidation>
        <x14:dataValidation type="list" allowBlank="1" showInputMessage="1" showErrorMessage="1" xr:uid="{093B2E8A-2285-4778-B38F-74C9F2154F4F}">
          <x14:formula1>
            <xm:f>Listas!$C$1:$C$2</xm:f>
          </x14:formula1>
          <xm:sqref>E19:E20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E2E6D-6141-46E0-B497-BE0491C2A531}">
  <dimension ref="A1:Z90"/>
  <sheetViews>
    <sheetView showGridLines="0" showRowColHeaders="0" zoomScaleNormal="100" workbookViewId="0"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140625" defaultRowHeight="15" customHeight="1" x14ac:dyDescent="0.25"/>
  <cols>
    <col min="1" max="1" width="30.7109375" style="1" customWidth="1"/>
    <col min="2" max="2" width="3.7109375" style="1" customWidth="1"/>
    <col min="3" max="3" width="2.7109375" style="1" customWidth="1"/>
    <col min="4" max="4" width="26.7109375" style="1" customWidth="1"/>
    <col min="5" max="5" width="18.7109375" style="1" customWidth="1"/>
    <col min="6" max="15" width="14.28515625" style="1" customWidth="1"/>
    <col min="16" max="16" width="2.7109375" style="1" customWidth="1"/>
    <col min="17" max="16384" width="9.140625" style="1"/>
  </cols>
  <sheetData>
    <row r="1" spans="1:26" ht="14.1" customHeight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3.950000000000003" customHeight="1" x14ac:dyDescent="0.25">
      <c r="A2" s="2"/>
      <c r="B2" s="3"/>
      <c r="C2" s="4" t="s">
        <v>63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8" customHeight="1" thickBot="1" x14ac:dyDescent="0.3">
      <c r="A3" s="2"/>
      <c r="B3" s="3"/>
      <c r="C3" s="63" t="s">
        <v>64</v>
      </c>
      <c r="D3" s="64"/>
      <c r="E3" s="64"/>
      <c r="F3" s="64"/>
      <c r="G3" s="64"/>
      <c r="H3" s="64"/>
      <c r="I3" s="64"/>
      <c r="J3" s="64"/>
      <c r="K3" s="64"/>
      <c r="L3" s="64"/>
      <c r="M3" s="64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9.9499999999999993" customHeight="1" x14ac:dyDescent="0.25">
      <c r="A4" s="2"/>
      <c r="B4" s="3"/>
      <c r="C4" s="5"/>
      <c r="D4" s="5"/>
      <c r="E4" s="3"/>
      <c r="F4" s="5"/>
      <c r="G4" s="5"/>
      <c r="H4" s="3"/>
      <c r="I4" s="5"/>
      <c r="J4" s="5"/>
      <c r="K4" s="3"/>
      <c r="L4" s="5"/>
      <c r="M4" s="5"/>
      <c r="N4" s="5"/>
      <c r="O4" s="5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0.100000000000001" customHeight="1" x14ac:dyDescent="0.25">
      <c r="A5" s="2"/>
      <c r="B5" s="6"/>
      <c r="C5" s="78" t="s">
        <v>65</v>
      </c>
      <c r="D5" s="79"/>
      <c r="E5" s="93"/>
      <c r="F5" s="83" t="s">
        <v>66</v>
      </c>
      <c r="G5" s="88"/>
      <c r="H5" s="84"/>
      <c r="I5" s="83" t="s">
        <v>67</v>
      </c>
      <c r="J5" s="88"/>
      <c r="K5" s="84"/>
      <c r="L5" s="83" t="s">
        <v>68</v>
      </c>
      <c r="M5" s="88"/>
      <c r="N5" s="88"/>
      <c r="O5" s="88"/>
      <c r="P5" s="84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3.950000000000003" customHeight="1" x14ac:dyDescent="0.6">
      <c r="A6" s="2"/>
      <c r="B6" s="6"/>
      <c r="C6" s="81">
        <f>M41</f>
        <v>4904.6666666666661</v>
      </c>
      <c r="D6" s="79"/>
      <c r="E6" s="94"/>
      <c r="F6" s="95">
        <f>COUNT(F11:F40)</f>
        <v>1</v>
      </c>
      <c r="G6" s="88"/>
      <c r="H6" s="86"/>
      <c r="I6" s="85">
        <f>IF(COUNT(F11:F40)&gt;0,M41/COUNT(F11:F40),0)</f>
        <v>4904.6666666666661</v>
      </c>
      <c r="J6" s="88"/>
      <c r="K6" s="86"/>
      <c r="L6" s="85">
        <f>F41</f>
        <v>3000</v>
      </c>
      <c r="M6" s="88"/>
      <c r="N6" s="88"/>
      <c r="O6" s="88"/>
      <c r="P6" s="86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8" customHeight="1" x14ac:dyDescent="0.25">
      <c r="A7" s="2"/>
      <c r="B7" s="3"/>
      <c r="C7" s="82">
        <f>N41</f>
        <v>58855.999999999993</v>
      </c>
      <c r="D7" s="79"/>
      <c r="E7" s="79"/>
      <c r="F7" s="91" t="str">
        <f>"cadastrados"</f>
        <v>cadastrados</v>
      </c>
      <c r="G7" s="88"/>
      <c r="H7" s="88"/>
      <c r="I7" s="91" t="str">
        <f>"por mês"</f>
        <v>por mês</v>
      </c>
      <c r="J7" s="88"/>
      <c r="K7" s="88"/>
      <c r="L7" s="92">
        <f>IF(F41&gt;0,M41/F41,0)</f>
        <v>1.6348888888888886</v>
      </c>
      <c r="M7" s="88"/>
      <c r="N7" s="88"/>
      <c r="O7" s="88"/>
      <c r="P7" s="86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25">
      <c r="A8" s="2"/>
      <c r="B8" s="3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20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7.95" customHeight="1" x14ac:dyDescent="0.25">
      <c r="A9" s="2"/>
      <c r="B9" s="6"/>
      <c r="C9" s="7"/>
      <c r="D9" s="51" t="s">
        <v>72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8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3.950000000000003" customHeight="1" x14ac:dyDescent="0.25">
      <c r="A10" s="2"/>
      <c r="B10" s="6"/>
      <c r="C10" s="7"/>
      <c r="D10" s="52" t="s">
        <v>7</v>
      </c>
      <c r="E10" s="52" t="s">
        <v>8</v>
      </c>
      <c r="F10" s="52" t="s">
        <v>15</v>
      </c>
      <c r="G10" s="52" t="s">
        <v>69</v>
      </c>
      <c r="H10" s="52" t="s">
        <v>9</v>
      </c>
      <c r="I10" s="52" t="s">
        <v>60</v>
      </c>
      <c r="J10" s="52" t="s">
        <v>22</v>
      </c>
      <c r="K10" s="52" t="s">
        <v>2</v>
      </c>
      <c r="L10" s="52" t="s">
        <v>3</v>
      </c>
      <c r="M10" s="52" t="s">
        <v>70</v>
      </c>
      <c r="N10" s="52" t="s">
        <v>33</v>
      </c>
      <c r="O10" s="52" t="s">
        <v>71</v>
      </c>
      <c r="P10" s="1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0.100000000000001" customHeight="1" x14ac:dyDescent="0.25">
      <c r="A11" s="2"/>
      <c r="B11" s="3"/>
      <c r="C11" s="18"/>
      <c r="D11" s="57" t="s">
        <v>12</v>
      </c>
      <c r="E11" s="57" t="s">
        <v>74</v>
      </c>
      <c r="F11" s="58">
        <v>3000</v>
      </c>
      <c r="G11" s="58">
        <v>200</v>
      </c>
      <c r="H11" s="58">
        <v>600</v>
      </c>
      <c r="I11" s="58">
        <v>300</v>
      </c>
      <c r="J11" s="59">
        <v>0</v>
      </c>
      <c r="K11" s="25">
        <f t="shared" ref="K11:K40" si="0">IF($F11="","",$F11*(S_INSS+S_RAT+S_FGTS+S_TERC))</f>
        <v>240</v>
      </c>
      <c r="L11" s="25">
        <f t="shared" ref="L11:L40" si="1">IF($F11="","",$F11*(1/12+1/12+1/36)*(1+S_FGTS+S_INSS+S_RAT+S_TERC)+IF(S_MULTA="Sim",0.4*S_FGTS*$F11*(1+1/12+1/12+1/36),0))</f>
        <v>744.66666666666663</v>
      </c>
      <c r="M11" s="56">
        <f t="shared" ref="M11:M40" si="2">IF($F11="","",$F11+K11+L11+IF(S_DESCVT="Sim",MAX(0,$G11-0.06*$F11),$G11)+$H11+$I11+$J11)</f>
        <v>4904.6666666666661</v>
      </c>
      <c r="N11" s="25">
        <f t="shared" ref="N11:N40" si="3">IF(M11="","",M11*12)</f>
        <v>58855.999999999993</v>
      </c>
      <c r="O11" s="25">
        <f t="shared" ref="O11:O40" si="4">IF(OR(M11="",S_HORAS=0),"",M11/S_HORAS)</f>
        <v>22.29393939393939</v>
      </c>
      <c r="P11" s="1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0.100000000000001" customHeight="1" x14ac:dyDescent="0.25">
      <c r="A12" s="2"/>
      <c r="B12" s="3"/>
      <c r="C12" s="18"/>
      <c r="D12" s="57"/>
      <c r="E12" s="57"/>
      <c r="F12" s="58"/>
      <c r="G12" s="58"/>
      <c r="H12" s="58"/>
      <c r="I12" s="58"/>
      <c r="J12" s="59"/>
      <c r="K12" s="29" t="str">
        <f t="shared" si="0"/>
        <v/>
      </c>
      <c r="L12" s="29" t="str">
        <f t="shared" si="1"/>
        <v/>
      </c>
      <c r="M12" s="60" t="str">
        <f t="shared" si="2"/>
        <v/>
      </c>
      <c r="N12" s="29" t="str">
        <f t="shared" si="3"/>
        <v/>
      </c>
      <c r="O12" s="29" t="str">
        <f t="shared" si="4"/>
        <v/>
      </c>
      <c r="P12" s="1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0.100000000000001" customHeight="1" x14ac:dyDescent="0.25">
      <c r="A13" s="2"/>
      <c r="B13" s="3"/>
      <c r="C13" s="18"/>
      <c r="D13" s="57"/>
      <c r="E13" s="57"/>
      <c r="F13" s="58"/>
      <c r="G13" s="58"/>
      <c r="H13" s="58"/>
      <c r="I13" s="58"/>
      <c r="J13" s="59"/>
      <c r="K13" s="29" t="str">
        <f t="shared" si="0"/>
        <v/>
      </c>
      <c r="L13" s="29" t="str">
        <f t="shared" si="1"/>
        <v/>
      </c>
      <c r="M13" s="60" t="str">
        <f t="shared" si="2"/>
        <v/>
      </c>
      <c r="N13" s="29" t="str">
        <f t="shared" si="3"/>
        <v/>
      </c>
      <c r="O13" s="29" t="str">
        <f t="shared" si="4"/>
        <v/>
      </c>
      <c r="P13" s="1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0.100000000000001" customHeight="1" x14ac:dyDescent="0.25">
      <c r="A14" s="2"/>
      <c r="B14" s="3"/>
      <c r="C14" s="18"/>
      <c r="D14" s="57"/>
      <c r="E14" s="57"/>
      <c r="F14" s="58"/>
      <c r="G14" s="58"/>
      <c r="H14" s="58"/>
      <c r="I14" s="58"/>
      <c r="J14" s="59"/>
      <c r="K14" s="29" t="str">
        <f t="shared" si="0"/>
        <v/>
      </c>
      <c r="L14" s="29" t="str">
        <f t="shared" si="1"/>
        <v/>
      </c>
      <c r="M14" s="60" t="str">
        <f t="shared" si="2"/>
        <v/>
      </c>
      <c r="N14" s="29" t="str">
        <f t="shared" si="3"/>
        <v/>
      </c>
      <c r="O14" s="29" t="str">
        <f t="shared" si="4"/>
        <v/>
      </c>
      <c r="P14" s="1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0.100000000000001" customHeight="1" x14ac:dyDescent="0.25">
      <c r="A15" s="2"/>
      <c r="B15" s="3"/>
      <c r="C15" s="18"/>
      <c r="D15" s="57"/>
      <c r="E15" s="57"/>
      <c r="F15" s="58"/>
      <c r="G15" s="58"/>
      <c r="H15" s="58"/>
      <c r="I15" s="58"/>
      <c r="J15" s="59"/>
      <c r="K15" s="29" t="str">
        <f t="shared" si="0"/>
        <v/>
      </c>
      <c r="L15" s="29" t="str">
        <f t="shared" si="1"/>
        <v/>
      </c>
      <c r="M15" s="60" t="str">
        <f t="shared" si="2"/>
        <v/>
      </c>
      <c r="N15" s="29" t="str">
        <f t="shared" si="3"/>
        <v/>
      </c>
      <c r="O15" s="29" t="str">
        <f t="shared" si="4"/>
        <v/>
      </c>
      <c r="P15" s="1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0.100000000000001" customHeight="1" x14ac:dyDescent="0.25">
      <c r="A16" s="2"/>
      <c r="B16" s="3"/>
      <c r="C16" s="18"/>
      <c r="D16" s="57"/>
      <c r="E16" s="57"/>
      <c r="F16" s="58"/>
      <c r="G16" s="58"/>
      <c r="H16" s="58"/>
      <c r="I16" s="58"/>
      <c r="J16" s="59"/>
      <c r="K16" s="29" t="str">
        <f t="shared" si="0"/>
        <v/>
      </c>
      <c r="L16" s="29" t="str">
        <f t="shared" si="1"/>
        <v/>
      </c>
      <c r="M16" s="60" t="str">
        <f t="shared" si="2"/>
        <v/>
      </c>
      <c r="N16" s="29" t="str">
        <f t="shared" si="3"/>
        <v/>
      </c>
      <c r="O16" s="29" t="str">
        <f t="shared" si="4"/>
        <v/>
      </c>
      <c r="P16" s="1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0.100000000000001" customHeight="1" x14ac:dyDescent="0.25">
      <c r="A17" s="2"/>
      <c r="B17" s="3"/>
      <c r="C17" s="18"/>
      <c r="D17" s="57"/>
      <c r="E17" s="57"/>
      <c r="F17" s="58"/>
      <c r="G17" s="58"/>
      <c r="H17" s="58"/>
      <c r="I17" s="58"/>
      <c r="J17" s="59"/>
      <c r="K17" s="29" t="str">
        <f t="shared" si="0"/>
        <v/>
      </c>
      <c r="L17" s="29" t="str">
        <f t="shared" si="1"/>
        <v/>
      </c>
      <c r="M17" s="60" t="str">
        <f t="shared" si="2"/>
        <v/>
      </c>
      <c r="N17" s="29" t="str">
        <f t="shared" si="3"/>
        <v/>
      </c>
      <c r="O17" s="29" t="str">
        <f t="shared" si="4"/>
        <v/>
      </c>
      <c r="P17" s="12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0.100000000000001" customHeight="1" x14ac:dyDescent="0.25">
      <c r="A18" s="2"/>
      <c r="B18" s="3"/>
      <c r="C18" s="18"/>
      <c r="D18" s="57"/>
      <c r="E18" s="57"/>
      <c r="F18" s="58"/>
      <c r="G18" s="58"/>
      <c r="H18" s="58"/>
      <c r="I18" s="58"/>
      <c r="J18" s="59"/>
      <c r="K18" s="29" t="str">
        <f t="shared" si="0"/>
        <v/>
      </c>
      <c r="L18" s="29" t="str">
        <f t="shared" si="1"/>
        <v/>
      </c>
      <c r="M18" s="60" t="str">
        <f t="shared" si="2"/>
        <v/>
      </c>
      <c r="N18" s="29" t="str">
        <f t="shared" si="3"/>
        <v/>
      </c>
      <c r="O18" s="29" t="str">
        <f t="shared" si="4"/>
        <v/>
      </c>
      <c r="P18" s="12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0.100000000000001" customHeight="1" x14ac:dyDescent="0.25">
      <c r="A19" s="2"/>
      <c r="B19" s="3"/>
      <c r="C19" s="18"/>
      <c r="D19" s="57"/>
      <c r="E19" s="57"/>
      <c r="F19" s="58"/>
      <c r="G19" s="58"/>
      <c r="H19" s="58"/>
      <c r="I19" s="58"/>
      <c r="J19" s="59"/>
      <c r="K19" s="29" t="str">
        <f t="shared" si="0"/>
        <v/>
      </c>
      <c r="L19" s="29" t="str">
        <f t="shared" si="1"/>
        <v/>
      </c>
      <c r="M19" s="60" t="str">
        <f t="shared" si="2"/>
        <v/>
      </c>
      <c r="N19" s="29" t="str">
        <f t="shared" si="3"/>
        <v/>
      </c>
      <c r="O19" s="29" t="str">
        <f t="shared" si="4"/>
        <v/>
      </c>
      <c r="P19" s="12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0.100000000000001" customHeight="1" x14ac:dyDescent="0.25">
      <c r="A20" s="2"/>
      <c r="B20" s="3"/>
      <c r="C20" s="18"/>
      <c r="D20" s="57"/>
      <c r="E20" s="57"/>
      <c r="F20" s="58"/>
      <c r="G20" s="58"/>
      <c r="H20" s="58"/>
      <c r="I20" s="58"/>
      <c r="J20" s="59"/>
      <c r="K20" s="29" t="str">
        <f t="shared" si="0"/>
        <v/>
      </c>
      <c r="L20" s="29" t="str">
        <f t="shared" si="1"/>
        <v/>
      </c>
      <c r="M20" s="60" t="str">
        <f t="shared" si="2"/>
        <v/>
      </c>
      <c r="N20" s="29" t="str">
        <f t="shared" si="3"/>
        <v/>
      </c>
      <c r="O20" s="29" t="str">
        <f t="shared" si="4"/>
        <v/>
      </c>
      <c r="P20" s="12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0.100000000000001" customHeight="1" x14ac:dyDescent="0.25">
      <c r="A21" s="2"/>
      <c r="B21" s="3"/>
      <c r="C21" s="18"/>
      <c r="D21" s="57"/>
      <c r="E21" s="57"/>
      <c r="F21" s="58"/>
      <c r="G21" s="58"/>
      <c r="H21" s="58"/>
      <c r="I21" s="58"/>
      <c r="J21" s="59"/>
      <c r="K21" s="29" t="str">
        <f t="shared" si="0"/>
        <v/>
      </c>
      <c r="L21" s="29" t="str">
        <f t="shared" si="1"/>
        <v/>
      </c>
      <c r="M21" s="60" t="str">
        <f t="shared" si="2"/>
        <v/>
      </c>
      <c r="N21" s="29" t="str">
        <f t="shared" si="3"/>
        <v/>
      </c>
      <c r="O21" s="29" t="str">
        <f t="shared" si="4"/>
        <v/>
      </c>
      <c r="P21" s="12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0.100000000000001" customHeight="1" x14ac:dyDescent="0.25">
      <c r="A22" s="2"/>
      <c r="B22" s="3"/>
      <c r="C22" s="18"/>
      <c r="D22" s="57"/>
      <c r="E22" s="57"/>
      <c r="F22" s="58"/>
      <c r="G22" s="58"/>
      <c r="H22" s="58"/>
      <c r="I22" s="58"/>
      <c r="J22" s="59"/>
      <c r="K22" s="29" t="str">
        <f t="shared" si="0"/>
        <v/>
      </c>
      <c r="L22" s="29" t="str">
        <f t="shared" si="1"/>
        <v/>
      </c>
      <c r="M22" s="60" t="str">
        <f t="shared" si="2"/>
        <v/>
      </c>
      <c r="N22" s="29" t="str">
        <f t="shared" si="3"/>
        <v/>
      </c>
      <c r="O22" s="29" t="str">
        <f t="shared" si="4"/>
        <v/>
      </c>
      <c r="P22" s="12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0.100000000000001" customHeight="1" x14ac:dyDescent="0.25">
      <c r="A23" s="2"/>
      <c r="B23" s="3"/>
      <c r="C23" s="18"/>
      <c r="D23" s="57"/>
      <c r="E23" s="57"/>
      <c r="F23" s="58"/>
      <c r="G23" s="58"/>
      <c r="H23" s="58"/>
      <c r="I23" s="58"/>
      <c r="J23" s="59"/>
      <c r="K23" s="29" t="str">
        <f t="shared" si="0"/>
        <v/>
      </c>
      <c r="L23" s="29" t="str">
        <f t="shared" si="1"/>
        <v/>
      </c>
      <c r="M23" s="60" t="str">
        <f t="shared" si="2"/>
        <v/>
      </c>
      <c r="N23" s="29" t="str">
        <f t="shared" si="3"/>
        <v/>
      </c>
      <c r="O23" s="29" t="str">
        <f t="shared" si="4"/>
        <v/>
      </c>
      <c r="P23" s="12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0.100000000000001" customHeight="1" x14ac:dyDescent="0.25">
      <c r="A24" s="2"/>
      <c r="B24" s="3"/>
      <c r="C24" s="18"/>
      <c r="D24" s="57"/>
      <c r="E24" s="57"/>
      <c r="F24" s="58"/>
      <c r="G24" s="58"/>
      <c r="H24" s="58"/>
      <c r="I24" s="58"/>
      <c r="J24" s="59"/>
      <c r="K24" s="29" t="str">
        <f t="shared" si="0"/>
        <v/>
      </c>
      <c r="L24" s="29" t="str">
        <f t="shared" si="1"/>
        <v/>
      </c>
      <c r="M24" s="60" t="str">
        <f t="shared" si="2"/>
        <v/>
      </c>
      <c r="N24" s="29" t="str">
        <f t="shared" si="3"/>
        <v/>
      </c>
      <c r="O24" s="29" t="str">
        <f t="shared" si="4"/>
        <v/>
      </c>
      <c r="P24" s="12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0.100000000000001" customHeight="1" x14ac:dyDescent="0.25">
      <c r="A25" s="2"/>
      <c r="B25" s="3"/>
      <c r="C25" s="18"/>
      <c r="D25" s="57"/>
      <c r="E25" s="57"/>
      <c r="F25" s="58"/>
      <c r="G25" s="58"/>
      <c r="H25" s="58"/>
      <c r="I25" s="58"/>
      <c r="J25" s="59"/>
      <c r="K25" s="29" t="str">
        <f t="shared" si="0"/>
        <v/>
      </c>
      <c r="L25" s="29" t="str">
        <f t="shared" si="1"/>
        <v/>
      </c>
      <c r="M25" s="60" t="str">
        <f t="shared" si="2"/>
        <v/>
      </c>
      <c r="N25" s="29" t="str">
        <f t="shared" si="3"/>
        <v/>
      </c>
      <c r="O25" s="29" t="str">
        <f t="shared" si="4"/>
        <v/>
      </c>
      <c r="P25" s="12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0.100000000000001" customHeight="1" x14ac:dyDescent="0.25">
      <c r="A26" s="2"/>
      <c r="B26" s="3"/>
      <c r="C26" s="18"/>
      <c r="D26" s="57"/>
      <c r="E26" s="57"/>
      <c r="F26" s="58"/>
      <c r="G26" s="58"/>
      <c r="H26" s="58"/>
      <c r="I26" s="58"/>
      <c r="J26" s="59"/>
      <c r="K26" s="29" t="str">
        <f t="shared" si="0"/>
        <v/>
      </c>
      <c r="L26" s="29" t="str">
        <f t="shared" si="1"/>
        <v/>
      </c>
      <c r="M26" s="60" t="str">
        <f t="shared" si="2"/>
        <v/>
      </c>
      <c r="N26" s="29" t="str">
        <f t="shared" si="3"/>
        <v/>
      </c>
      <c r="O26" s="29" t="str">
        <f t="shared" si="4"/>
        <v/>
      </c>
      <c r="P26" s="12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0.100000000000001" customHeight="1" x14ac:dyDescent="0.25">
      <c r="A27" s="2"/>
      <c r="B27" s="3"/>
      <c r="C27" s="18"/>
      <c r="D27" s="57"/>
      <c r="E27" s="57"/>
      <c r="F27" s="58"/>
      <c r="G27" s="58"/>
      <c r="H27" s="58"/>
      <c r="I27" s="58"/>
      <c r="J27" s="59"/>
      <c r="K27" s="29" t="str">
        <f t="shared" si="0"/>
        <v/>
      </c>
      <c r="L27" s="29" t="str">
        <f t="shared" si="1"/>
        <v/>
      </c>
      <c r="M27" s="60" t="str">
        <f t="shared" si="2"/>
        <v/>
      </c>
      <c r="N27" s="29" t="str">
        <f t="shared" si="3"/>
        <v/>
      </c>
      <c r="O27" s="29" t="str">
        <f t="shared" si="4"/>
        <v/>
      </c>
      <c r="P27" s="12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0.100000000000001" customHeight="1" x14ac:dyDescent="0.25">
      <c r="A28" s="2"/>
      <c r="B28" s="3"/>
      <c r="C28" s="18"/>
      <c r="D28" s="57"/>
      <c r="E28" s="57"/>
      <c r="F28" s="58"/>
      <c r="G28" s="58"/>
      <c r="H28" s="58"/>
      <c r="I28" s="58"/>
      <c r="J28" s="59"/>
      <c r="K28" s="29" t="str">
        <f t="shared" si="0"/>
        <v/>
      </c>
      <c r="L28" s="29" t="str">
        <f t="shared" si="1"/>
        <v/>
      </c>
      <c r="M28" s="60" t="str">
        <f t="shared" si="2"/>
        <v/>
      </c>
      <c r="N28" s="29" t="str">
        <f t="shared" si="3"/>
        <v/>
      </c>
      <c r="O28" s="29" t="str">
        <f t="shared" si="4"/>
        <v/>
      </c>
      <c r="P28" s="12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0.100000000000001" customHeight="1" x14ac:dyDescent="0.25">
      <c r="A29" s="2"/>
      <c r="B29" s="3"/>
      <c r="C29" s="18"/>
      <c r="D29" s="57"/>
      <c r="E29" s="57"/>
      <c r="F29" s="58"/>
      <c r="G29" s="58"/>
      <c r="H29" s="58"/>
      <c r="I29" s="58"/>
      <c r="J29" s="59"/>
      <c r="K29" s="29" t="str">
        <f t="shared" si="0"/>
        <v/>
      </c>
      <c r="L29" s="29" t="str">
        <f t="shared" si="1"/>
        <v/>
      </c>
      <c r="M29" s="60" t="str">
        <f t="shared" si="2"/>
        <v/>
      </c>
      <c r="N29" s="29" t="str">
        <f t="shared" si="3"/>
        <v/>
      </c>
      <c r="O29" s="29" t="str">
        <f t="shared" si="4"/>
        <v/>
      </c>
      <c r="P29" s="12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0.100000000000001" customHeight="1" x14ac:dyDescent="0.25">
      <c r="A30" s="2"/>
      <c r="B30" s="3"/>
      <c r="C30" s="18"/>
      <c r="D30" s="57"/>
      <c r="E30" s="57"/>
      <c r="F30" s="58"/>
      <c r="G30" s="58"/>
      <c r="H30" s="58"/>
      <c r="I30" s="58"/>
      <c r="J30" s="59"/>
      <c r="K30" s="29" t="str">
        <f t="shared" si="0"/>
        <v/>
      </c>
      <c r="L30" s="29" t="str">
        <f t="shared" si="1"/>
        <v/>
      </c>
      <c r="M30" s="60" t="str">
        <f t="shared" si="2"/>
        <v/>
      </c>
      <c r="N30" s="29" t="str">
        <f t="shared" si="3"/>
        <v/>
      </c>
      <c r="O30" s="29" t="str">
        <f t="shared" si="4"/>
        <v/>
      </c>
      <c r="P30" s="12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0.100000000000001" customHeight="1" x14ac:dyDescent="0.25">
      <c r="A31" s="2"/>
      <c r="B31" s="3"/>
      <c r="C31" s="18"/>
      <c r="D31" s="57"/>
      <c r="E31" s="57"/>
      <c r="F31" s="58"/>
      <c r="G31" s="58"/>
      <c r="H31" s="58"/>
      <c r="I31" s="58"/>
      <c r="J31" s="59"/>
      <c r="K31" s="29" t="str">
        <f t="shared" si="0"/>
        <v/>
      </c>
      <c r="L31" s="29" t="str">
        <f t="shared" si="1"/>
        <v/>
      </c>
      <c r="M31" s="60" t="str">
        <f t="shared" si="2"/>
        <v/>
      </c>
      <c r="N31" s="29" t="str">
        <f t="shared" si="3"/>
        <v/>
      </c>
      <c r="O31" s="29" t="str">
        <f t="shared" si="4"/>
        <v/>
      </c>
      <c r="P31" s="12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0.100000000000001" customHeight="1" x14ac:dyDescent="0.25">
      <c r="A32" s="2"/>
      <c r="B32" s="3"/>
      <c r="C32" s="18"/>
      <c r="D32" s="57"/>
      <c r="E32" s="57"/>
      <c r="F32" s="58"/>
      <c r="G32" s="58"/>
      <c r="H32" s="58"/>
      <c r="I32" s="58"/>
      <c r="J32" s="59"/>
      <c r="K32" s="29" t="str">
        <f t="shared" si="0"/>
        <v/>
      </c>
      <c r="L32" s="29" t="str">
        <f t="shared" si="1"/>
        <v/>
      </c>
      <c r="M32" s="60" t="str">
        <f t="shared" si="2"/>
        <v/>
      </c>
      <c r="N32" s="29" t="str">
        <f t="shared" si="3"/>
        <v/>
      </c>
      <c r="O32" s="29" t="str">
        <f t="shared" si="4"/>
        <v/>
      </c>
      <c r="P32" s="12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0.100000000000001" customHeight="1" x14ac:dyDescent="0.25">
      <c r="A33" s="2"/>
      <c r="B33" s="3"/>
      <c r="C33" s="18"/>
      <c r="D33" s="57"/>
      <c r="E33" s="57"/>
      <c r="F33" s="58"/>
      <c r="G33" s="58"/>
      <c r="H33" s="58"/>
      <c r="I33" s="58"/>
      <c r="J33" s="59"/>
      <c r="K33" s="29" t="str">
        <f t="shared" si="0"/>
        <v/>
      </c>
      <c r="L33" s="29" t="str">
        <f t="shared" si="1"/>
        <v/>
      </c>
      <c r="M33" s="60" t="str">
        <f t="shared" si="2"/>
        <v/>
      </c>
      <c r="N33" s="29" t="str">
        <f t="shared" si="3"/>
        <v/>
      </c>
      <c r="O33" s="29" t="str">
        <f t="shared" si="4"/>
        <v/>
      </c>
      <c r="P33" s="12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0.100000000000001" customHeight="1" x14ac:dyDescent="0.25">
      <c r="A34" s="2"/>
      <c r="B34" s="3"/>
      <c r="C34" s="18"/>
      <c r="D34" s="57"/>
      <c r="E34" s="57"/>
      <c r="F34" s="58"/>
      <c r="G34" s="58"/>
      <c r="H34" s="58"/>
      <c r="I34" s="58"/>
      <c r="J34" s="59"/>
      <c r="K34" s="29" t="str">
        <f t="shared" si="0"/>
        <v/>
      </c>
      <c r="L34" s="29" t="str">
        <f t="shared" si="1"/>
        <v/>
      </c>
      <c r="M34" s="60" t="str">
        <f t="shared" si="2"/>
        <v/>
      </c>
      <c r="N34" s="29" t="str">
        <f t="shared" si="3"/>
        <v/>
      </c>
      <c r="O34" s="29" t="str">
        <f t="shared" si="4"/>
        <v/>
      </c>
      <c r="P34" s="12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0.100000000000001" customHeight="1" x14ac:dyDescent="0.25">
      <c r="A35" s="2"/>
      <c r="B35" s="3"/>
      <c r="C35" s="18"/>
      <c r="D35" s="57"/>
      <c r="E35" s="57"/>
      <c r="F35" s="58"/>
      <c r="G35" s="58"/>
      <c r="H35" s="58"/>
      <c r="I35" s="58"/>
      <c r="J35" s="59"/>
      <c r="K35" s="29" t="str">
        <f t="shared" si="0"/>
        <v/>
      </c>
      <c r="L35" s="29" t="str">
        <f t="shared" si="1"/>
        <v/>
      </c>
      <c r="M35" s="60" t="str">
        <f t="shared" si="2"/>
        <v/>
      </c>
      <c r="N35" s="29" t="str">
        <f t="shared" si="3"/>
        <v/>
      </c>
      <c r="O35" s="29" t="str">
        <f t="shared" si="4"/>
        <v/>
      </c>
      <c r="P35" s="12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20.100000000000001" customHeight="1" x14ac:dyDescent="0.25">
      <c r="A36" s="2"/>
      <c r="B36" s="3"/>
      <c r="C36" s="18"/>
      <c r="D36" s="57"/>
      <c r="E36" s="57"/>
      <c r="F36" s="58"/>
      <c r="G36" s="58"/>
      <c r="H36" s="58"/>
      <c r="I36" s="58"/>
      <c r="J36" s="59"/>
      <c r="K36" s="29" t="str">
        <f t="shared" si="0"/>
        <v/>
      </c>
      <c r="L36" s="29" t="str">
        <f t="shared" si="1"/>
        <v/>
      </c>
      <c r="M36" s="60" t="str">
        <f t="shared" si="2"/>
        <v/>
      </c>
      <c r="N36" s="29" t="str">
        <f t="shared" si="3"/>
        <v/>
      </c>
      <c r="O36" s="29" t="str">
        <f t="shared" si="4"/>
        <v/>
      </c>
      <c r="P36" s="12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0.100000000000001" customHeight="1" x14ac:dyDescent="0.25">
      <c r="A37" s="2"/>
      <c r="B37" s="3"/>
      <c r="C37" s="18"/>
      <c r="D37" s="57"/>
      <c r="E37" s="57"/>
      <c r="F37" s="58"/>
      <c r="G37" s="58"/>
      <c r="H37" s="58"/>
      <c r="I37" s="58"/>
      <c r="J37" s="59"/>
      <c r="K37" s="29" t="str">
        <f t="shared" si="0"/>
        <v/>
      </c>
      <c r="L37" s="29" t="str">
        <f t="shared" si="1"/>
        <v/>
      </c>
      <c r="M37" s="60" t="str">
        <f t="shared" si="2"/>
        <v/>
      </c>
      <c r="N37" s="29" t="str">
        <f t="shared" si="3"/>
        <v/>
      </c>
      <c r="O37" s="29" t="str">
        <f t="shared" si="4"/>
        <v/>
      </c>
      <c r="P37" s="12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0.100000000000001" customHeight="1" x14ac:dyDescent="0.25">
      <c r="A38" s="2"/>
      <c r="B38" s="3"/>
      <c r="C38" s="18"/>
      <c r="D38" s="57"/>
      <c r="E38" s="57"/>
      <c r="F38" s="58"/>
      <c r="G38" s="58"/>
      <c r="H38" s="58"/>
      <c r="I38" s="58"/>
      <c r="J38" s="59"/>
      <c r="K38" s="29" t="str">
        <f t="shared" si="0"/>
        <v/>
      </c>
      <c r="L38" s="29" t="str">
        <f t="shared" si="1"/>
        <v/>
      </c>
      <c r="M38" s="60" t="str">
        <f t="shared" si="2"/>
        <v/>
      </c>
      <c r="N38" s="29" t="str">
        <f t="shared" si="3"/>
        <v/>
      </c>
      <c r="O38" s="29" t="str">
        <f t="shared" si="4"/>
        <v/>
      </c>
      <c r="P38" s="12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0.100000000000001" customHeight="1" x14ac:dyDescent="0.25">
      <c r="A39" s="2"/>
      <c r="B39" s="3"/>
      <c r="C39" s="18"/>
      <c r="D39" s="57"/>
      <c r="E39" s="57"/>
      <c r="F39" s="58"/>
      <c r="G39" s="58"/>
      <c r="H39" s="58"/>
      <c r="I39" s="58"/>
      <c r="J39" s="59"/>
      <c r="K39" s="29" t="str">
        <f t="shared" si="0"/>
        <v/>
      </c>
      <c r="L39" s="29" t="str">
        <f t="shared" si="1"/>
        <v/>
      </c>
      <c r="M39" s="60" t="str">
        <f t="shared" si="2"/>
        <v/>
      </c>
      <c r="N39" s="29" t="str">
        <f t="shared" si="3"/>
        <v/>
      </c>
      <c r="O39" s="29" t="str">
        <f t="shared" si="4"/>
        <v/>
      </c>
      <c r="P39" s="12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0.100000000000001" customHeight="1" x14ac:dyDescent="0.25">
      <c r="A40" s="23" t="s">
        <v>10</v>
      </c>
      <c r="B40" s="3"/>
      <c r="C40" s="18"/>
      <c r="D40" s="53"/>
      <c r="E40" s="53"/>
      <c r="F40" s="55"/>
      <c r="G40" s="55"/>
      <c r="H40" s="55"/>
      <c r="I40" s="55"/>
      <c r="J40" s="54"/>
      <c r="K40" s="35" t="str">
        <f t="shared" si="0"/>
        <v/>
      </c>
      <c r="L40" s="35" t="str">
        <f t="shared" si="1"/>
        <v/>
      </c>
      <c r="M40" s="61" t="str">
        <f t="shared" si="2"/>
        <v/>
      </c>
      <c r="N40" s="35" t="str">
        <f t="shared" si="3"/>
        <v/>
      </c>
      <c r="O40" s="35" t="str">
        <f t="shared" si="4"/>
        <v/>
      </c>
      <c r="P40" s="12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6.1" customHeight="1" x14ac:dyDescent="0.25">
      <c r="A41" s="2"/>
      <c r="B41" s="6"/>
      <c r="C41" s="7"/>
      <c r="D41" s="47" t="s">
        <v>73</v>
      </c>
      <c r="E41" s="47"/>
      <c r="F41" s="62">
        <f t="shared" ref="F41:N41" si="5">SUM(F11:F40)</f>
        <v>3000</v>
      </c>
      <c r="G41" s="62">
        <f t="shared" si="5"/>
        <v>200</v>
      </c>
      <c r="H41" s="62">
        <f t="shared" si="5"/>
        <v>600</v>
      </c>
      <c r="I41" s="62">
        <f t="shared" si="5"/>
        <v>300</v>
      </c>
      <c r="J41" s="62">
        <f t="shared" si="5"/>
        <v>0</v>
      </c>
      <c r="K41" s="62">
        <f t="shared" si="5"/>
        <v>240</v>
      </c>
      <c r="L41" s="62">
        <f t="shared" si="5"/>
        <v>744.66666666666663</v>
      </c>
      <c r="M41" s="62">
        <f t="shared" si="5"/>
        <v>4904.6666666666661</v>
      </c>
      <c r="N41" s="62">
        <f t="shared" si="5"/>
        <v>58855.999999999993</v>
      </c>
      <c r="O41" s="62"/>
      <c r="P41" s="12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" customHeight="1" x14ac:dyDescent="0.25">
      <c r="A42" s="2"/>
      <c r="B42" s="3"/>
      <c r="C42" s="14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6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" customHeight="1" x14ac:dyDescent="0.25">
      <c r="A43" s="2"/>
      <c r="B43" s="3"/>
      <c r="C43" s="3"/>
      <c r="D43" s="50" t="s">
        <v>75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" customHeight="1" x14ac:dyDescent="0.25">
      <c r="A44" s="2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" customHeight="1" x14ac:dyDescent="0.25">
      <c r="A45" s="2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" customHeight="1" x14ac:dyDescent="0.25">
      <c r="A46" s="2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" customHeight="1" x14ac:dyDescent="0.25">
      <c r="A47" s="2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" customHeight="1" x14ac:dyDescent="0.25">
      <c r="A48" s="2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" customHeight="1" x14ac:dyDescent="0.25">
      <c r="A49" s="2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" customHeight="1" x14ac:dyDescent="0.25">
      <c r="A50" s="2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" customHeight="1" x14ac:dyDescent="0.25">
      <c r="A51" s="2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" customHeight="1" x14ac:dyDescent="0.25">
      <c r="A52" s="2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" customHeight="1" x14ac:dyDescent="0.25">
      <c r="A53" s="2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" customHeight="1" x14ac:dyDescent="0.25">
      <c r="A54" s="2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" customHeight="1" x14ac:dyDescent="0.25">
      <c r="A55" s="2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" customHeight="1" x14ac:dyDescent="0.25">
      <c r="A56" s="2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" customHeight="1" x14ac:dyDescent="0.25">
      <c r="A57" s="2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" customHeight="1" x14ac:dyDescent="0.25">
      <c r="A58" s="2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" customHeight="1" x14ac:dyDescent="0.25">
      <c r="A59" s="2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" customHeight="1" x14ac:dyDescent="0.25">
      <c r="A60" s="2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" customHeight="1" x14ac:dyDescent="0.25">
      <c r="A61" s="2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" customHeight="1" x14ac:dyDescent="0.25">
      <c r="A62" s="2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" customHeight="1" x14ac:dyDescent="0.25">
      <c r="A63" s="2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" customHeight="1" x14ac:dyDescent="0.25">
      <c r="A64" s="2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" customHeight="1" x14ac:dyDescent="0.25">
      <c r="A65" s="2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" customHeight="1" x14ac:dyDescent="0.25">
      <c r="A66" s="2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" customHeight="1" x14ac:dyDescent="0.25">
      <c r="A67" s="2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" customHeight="1" x14ac:dyDescent="0.25">
      <c r="A68" s="2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" customHeight="1" x14ac:dyDescent="0.25">
      <c r="A69" s="2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" customHeight="1" x14ac:dyDescent="0.25">
      <c r="A70" s="2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" customHeight="1" x14ac:dyDescent="0.25">
      <c r="A71" s="2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" customHeight="1" x14ac:dyDescent="0.2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" customHeight="1" x14ac:dyDescent="0.25">
      <c r="A73" s="2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" customHeight="1" x14ac:dyDescent="0.25">
      <c r="A74" s="2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" customHeight="1" x14ac:dyDescent="0.25">
      <c r="A75" s="2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" customHeight="1" x14ac:dyDescent="0.25">
      <c r="A76" s="2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" customHeight="1" x14ac:dyDescent="0.25">
      <c r="A77" s="2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" customHeight="1" x14ac:dyDescent="0.25">
      <c r="A78" s="2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" customHeight="1" x14ac:dyDescent="0.25">
      <c r="A79" s="2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" customHeight="1" x14ac:dyDescent="0.25">
      <c r="A80" s="2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" customHeight="1" x14ac:dyDescent="0.25">
      <c r="A81" s="2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" customHeight="1" x14ac:dyDescent="0.25">
      <c r="A82" s="2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" customHeight="1" x14ac:dyDescent="0.25">
      <c r="A83" s="2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" customHeight="1" x14ac:dyDescent="0.25">
      <c r="A84" s="2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" customHeight="1" x14ac:dyDescent="0.25">
      <c r="A85" s="2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" customHeight="1" x14ac:dyDescent="0.25">
      <c r="A86" s="2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" customHeight="1" x14ac:dyDescent="0.25">
      <c r="A87" s="2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" customHeight="1" x14ac:dyDescent="0.25">
      <c r="A88" s="2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" customHeight="1" x14ac:dyDescent="0.25">
      <c r="A89" s="2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" customHeight="1" x14ac:dyDescent="0.25">
      <c r="A90" s="2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</sheetData>
  <sheetProtection sheet="1" objects="1" scenarios="1" formatCells="0" formatColumns="0" formatRows="0"/>
  <mergeCells count="12">
    <mergeCell ref="I7:K7"/>
    <mergeCell ref="L5:P5"/>
    <mergeCell ref="L6:P6"/>
    <mergeCell ref="L7:P7"/>
    <mergeCell ref="C5:E5"/>
    <mergeCell ref="C6:E6"/>
    <mergeCell ref="C7:E7"/>
    <mergeCell ref="F5:H5"/>
    <mergeCell ref="F6:H6"/>
    <mergeCell ref="F7:H7"/>
    <mergeCell ref="I5:K5"/>
    <mergeCell ref="I6:K6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830B4-7A2A-4C53-BF77-7FAACEBF6A90}">
  <dimension ref="A1:C10"/>
  <sheetViews>
    <sheetView workbookViewId="0"/>
  </sheetViews>
  <sheetFormatPr defaultRowHeight="15" x14ac:dyDescent="0.25"/>
  <sheetData>
    <row r="1" spans="1:3" x14ac:dyDescent="0.25">
      <c r="A1" s="96" t="s">
        <v>5</v>
      </c>
      <c r="B1" s="96" t="s">
        <v>92</v>
      </c>
      <c r="C1" s="96" t="s">
        <v>6</v>
      </c>
    </row>
    <row r="2" spans="1:3" x14ac:dyDescent="0.25">
      <c r="A2" s="96" t="s">
        <v>89</v>
      </c>
      <c r="B2" s="96" t="s">
        <v>1</v>
      </c>
      <c r="C2" s="96" t="s">
        <v>94</v>
      </c>
    </row>
    <row r="3" spans="1:3" x14ac:dyDescent="0.25">
      <c r="A3" s="96" t="s">
        <v>90</v>
      </c>
      <c r="B3" s="96" t="s">
        <v>93</v>
      </c>
      <c r="C3" s="96"/>
    </row>
    <row r="4" spans="1:3" x14ac:dyDescent="0.25">
      <c r="A4" s="96" t="s">
        <v>91</v>
      </c>
      <c r="B4" s="96"/>
      <c r="C4" s="96"/>
    </row>
    <row r="5" spans="1:3" x14ac:dyDescent="0.25">
      <c r="A5" s="96"/>
      <c r="B5" s="96"/>
      <c r="C5" s="96"/>
    </row>
    <row r="6" spans="1:3" x14ac:dyDescent="0.25">
      <c r="A6" s="96"/>
      <c r="B6" s="96"/>
      <c r="C6" s="96"/>
    </row>
    <row r="7" spans="1:3" x14ac:dyDescent="0.25">
      <c r="A7" s="96"/>
      <c r="B7" s="96"/>
      <c r="C7" s="96"/>
    </row>
    <row r="8" spans="1:3" x14ac:dyDescent="0.25">
      <c r="A8" s="96"/>
      <c r="B8" s="96"/>
      <c r="C8" s="96"/>
    </row>
    <row r="9" spans="1:3" x14ac:dyDescent="0.25">
      <c r="A9" s="96"/>
      <c r="B9" s="96"/>
      <c r="C9" s="96"/>
    </row>
    <row r="10" spans="1:3" x14ac:dyDescent="0.25">
      <c r="A10" s="96"/>
      <c r="B10" s="96"/>
      <c r="C10" s="9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8BECE5CB5FA248BF4E8E34B742C52E" ma:contentTypeVersion="7" ma:contentTypeDescription="Create a new document." ma:contentTypeScope="" ma:versionID="746c6f10d09771b7f83d8cd7fada41cb">
  <xsd:schema xmlns:xsd="http://www.w3.org/2001/XMLSchema" xmlns:xs="http://www.w3.org/2001/XMLSchema" xmlns:p="http://schemas.microsoft.com/office/2006/metadata/properties" xmlns:ns3="92d0f1c6-72a2-476c-8b35-3729ec6d329f" targetNamespace="http://schemas.microsoft.com/office/2006/metadata/properties" ma:root="true" ma:fieldsID="be496ee6653971dd28d3bdcdde21d684" ns3:_="">
    <xsd:import namespace="92d0f1c6-72a2-476c-8b35-3729ec6d329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d0f1c6-72a2-476c-8b35-3729ec6d32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326FE7-0D57-475D-8C7D-2A41EEEB40CD}">
  <ds:schemaRefs>
    <ds:schemaRef ds:uri="92d0f1c6-72a2-476c-8b35-3729ec6d329f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dcmitype/"/>
    <ds:schemaRef ds:uri="http://www.w3.org/XML/1998/namespace"/>
    <ds:schemaRef ds:uri="http://purl.org/dc/terms/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D95E712-79A2-40C5-A7D0-FBC424E8B7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d0f1c6-72a2-476c-8b35-3729ec6d32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ADFE349-3F1C-452F-B1EA-C76F587E077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</vt:i4>
      </vt:variant>
    </vt:vector>
  </HeadingPairs>
  <TitlesOfParts>
    <vt:vector size="10" baseType="lpstr">
      <vt:lpstr>Início</vt:lpstr>
      <vt:lpstr>Simulador</vt:lpstr>
      <vt:lpstr>Equipe</vt:lpstr>
      <vt:lpstr>S_DESCVT</vt:lpstr>
      <vt:lpstr>S_FGTS</vt:lpstr>
      <vt:lpstr>S_HORAS</vt:lpstr>
      <vt:lpstr>S_INSS</vt:lpstr>
      <vt:lpstr>S_MULTA</vt:lpstr>
      <vt:lpstr>S_RAT</vt:lpstr>
      <vt:lpstr>S_TERC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Bruna Marchesini</cp:lastModifiedBy>
  <cp:revision>1</cp:revision>
  <dcterms:created xsi:type="dcterms:W3CDTF">2026-04-19T18:25:33Z</dcterms:created>
  <dcterms:modified xsi:type="dcterms:W3CDTF">2026-10-21T00:49:55Z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0x0101009B8BECE5CB5FA248BF4E8E34B742C52E</vt:lpwstr>
  </property>
</Properties>
</file>